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60" windowHeight="7155" firstSheet="3" activeTab="5"/>
  </bookViews>
  <sheets>
    <sheet name="VERSIONI" sheetId="1" state="hidden" r:id="rId1"/>
    <sheet name="INFO_OUT" sheetId="2" state="hidden" r:id="rId2"/>
    <sheet name="ANAGR" sheetId="3" state="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<sst xmlns="http://schemas.openxmlformats.org/spreadsheetml/2006/main" count="1771" uniqueCount="371">
  <si>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</si>
  <si>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</si>
  <si>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</si>
  <si>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</si>
  <si>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</si>
  <si>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</si>
  <si>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</si>
  <si>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</si>
  <si>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</si>
  <si>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</si>
  <si>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</si>
  <si>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</si>
  <si>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</si>
  <si>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</si>
  <si>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</si>
  <si>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</si>
  <si>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</si>
  <si>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</si>
  <si>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</si>
  <si>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</si>
  <si>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2019</t>
  </si>
  <si>
    <t>Consuntivo</t>
  </si>
  <si>
    <t>CONS.V1</t>
  </si>
  <si>
    <t>15/06/2020  9:35:48</t>
  </si>
  <si>
    <t>CONS.03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</si>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</sst>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dd/mm/yy"/>
    <numFmt numFmtId="185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4" fontId="18" fillId="37" borderId="25" xfId="49" applyNumberFormat="1" applyFont="1" applyFill="1" applyBorder="1" applyAlignment="1" applyProtection="1">
      <alignment horizontal="left"/>
      <protection locked="0"/>
    </xf>
    <xf numFmtId="184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41" fontId="5" fillId="0" borderId="34" xfId="0" applyNumberFormat="1" applyFont="1" applyFill="1" applyBorder="1" applyAlignment="1">
      <alignment horizontal="right" vertical="center" wrapText="1"/>
    </xf>
    <xf numFmtId="41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41" fontId="20" fillId="40" borderId="34" xfId="44" applyFont="1" applyFill="1" applyBorder="1" applyAlignment="1" applyProtection="1">
      <alignment vertical="center"/>
      <protection locked="0"/>
    </xf>
    <xf numFmtId="41" fontId="20" fillId="40" borderId="35" xfId="44" applyFont="1" applyFill="1" applyBorder="1" applyAlignment="1" applyProtection="1">
      <alignment horizontal="center" vertical="center"/>
      <protection locked="0"/>
    </xf>
    <xf numFmtId="41" fontId="20" fillId="40" borderId="25" xfId="44" applyFont="1" applyFill="1" applyBorder="1" applyAlignment="1" applyProtection="1">
      <alignment horizontal="right" vertical="center"/>
      <protection locked="0"/>
    </xf>
    <xf numFmtId="41" fontId="20" fillId="40" borderId="34" xfId="44" applyFont="1" applyFill="1" applyBorder="1" applyAlignment="1" applyProtection="1">
      <alignment horizontal="right" vertical="center"/>
      <protection locked="0"/>
    </xf>
    <xf numFmtId="41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41" fontId="3" fillId="0" borderId="34" xfId="0" applyNumberFormat="1" applyFont="1" applyFill="1" applyBorder="1" applyAlignment="1">
      <alignment horizontal="right" vertical="center" wrapText="1"/>
    </xf>
    <xf numFmtId="41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1" fontId="21" fillId="0" borderId="36" xfId="0" applyNumberFormat="1" applyFont="1" applyFill="1" applyBorder="1" applyAlignment="1">
      <alignment horizontal="center" vertical="center" wrapText="1"/>
    </xf>
    <xf numFmtId="41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41" fontId="67" fillId="0" borderId="25" xfId="0" applyNumberFormat="1" applyFont="1" applyFill="1" applyBorder="1" applyAlignment="1" applyProtection="1">
      <alignment horizontal="right" vertical="center" wrapText="1"/>
      <protection/>
    </xf>
    <xf numFmtId="41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41" fontId="67" fillId="0" borderId="48" xfId="0" applyNumberFormat="1" applyFont="1" applyFill="1" applyBorder="1" applyAlignment="1" applyProtection="1">
      <alignment horizontal="right" vertical="center" wrapText="1"/>
      <protection/>
    </xf>
    <xf numFmtId="41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41" fontId="3" fillId="0" borderId="19" xfId="0" applyNumberFormat="1" applyFont="1" applyFill="1" applyBorder="1" applyAlignment="1" applyProtection="1">
      <alignment horizontal="right" vertical="center" wrapText="1"/>
      <protection/>
    </xf>
    <xf numFmtId="41" fontId="67" fillId="0" borderId="52" xfId="0" applyNumberFormat="1" applyFont="1" applyFill="1" applyBorder="1" applyAlignment="1" applyProtection="1">
      <alignment horizontal="right" vertical="center" wrapText="1"/>
      <protection/>
    </xf>
    <xf numFmtId="41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41" fontId="67" fillId="0" borderId="31" xfId="0" applyNumberFormat="1" applyFont="1" applyFill="1" applyBorder="1" applyAlignment="1" applyProtection="1">
      <alignment horizontal="right" vertical="center" wrapText="1"/>
      <protection/>
    </xf>
    <xf numFmtId="41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41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41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41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1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41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41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41" fontId="20" fillId="40" borderId="31" xfId="44" applyFont="1" applyFill="1" applyBorder="1" applyAlignment="1" applyProtection="1">
      <alignment horizontal="right" vertical="center"/>
      <protection locked="0"/>
    </xf>
    <xf numFmtId="41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41" fontId="20" fillId="40" borderId="48" xfId="44" applyFont="1" applyFill="1" applyBorder="1" applyAlignment="1" applyProtection="1">
      <alignment horizontal="right" vertical="center"/>
      <protection locked="0"/>
    </xf>
    <xf numFmtId="41" fontId="20" fillId="40" borderId="49" xfId="44" applyFont="1" applyFill="1" applyBorder="1" applyAlignment="1" applyProtection="1">
      <alignment horizontal="right" vertical="center"/>
      <protection locked="0"/>
    </xf>
    <xf numFmtId="41" fontId="20" fillId="40" borderId="27" xfId="44" applyFont="1" applyFill="1" applyBorder="1" applyAlignment="1" applyProtection="1">
      <alignment horizontal="right" vertical="center"/>
      <protection locked="0"/>
    </xf>
    <xf numFmtId="41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41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5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41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right" vertical="center" wrapText="1"/>
    </xf>
    <xf numFmtId="41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41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41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41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41" fontId="3" fillId="0" borderId="29" xfId="0" applyNumberFormat="1" applyFont="1" applyFill="1" applyBorder="1" applyAlignment="1">
      <alignment horizontal="right" vertical="center" wrapText="1"/>
    </xf>
    <xf numFmtId="41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41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41" fontId="20" fillId="40" borderId="29" xfId="44" applyFont="1" applyFill="1" applyBorder="1" applyAlignment="1" applyProtection="1">
      <alignment horizontal="center" vertical="center"/>
      <protection locked="0"/>
    </xf>
    <xf numFmtId="41" fontId="20" fillId="40" borderId="76" xfId="44" applyFont="1" applyFill="1" applyBorder="1" applyAlignment="1" applyProtection="1">
      <alignment horizontal="right" vertical="center"/>
      <protection locked="0"/>
    </xf>
    <xf numFmtId="41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41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41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41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41" fontId="20" fillId="40" borderId="47" xfId="44" applyFont="1" applyFill="1" applyBorder="1" applyAlignment="1" applyProtection="1">
      <alignment horizontal="center" vertical="center"/>
      <protection locked="0"/>
    </xf>
    <xf numFmtId="41" fontId="20" fillId="40" borderId="48" xfId="44" applyFont="1" applyFill="1" applyBorder="1" applyAlignment="1" applyProtection="1">
      <alignment horizontal="center" vertical="center"/>
      <protection locked="0"/>
    </xf>
    <xf numFmtId="41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41" fontId="20" fillId="40" borderId="47" xfId="44" applyFont="1" applyFill="1" applyBorder="1" applyAlignment="1" applyProtection="1">
      <alignment vertical="center"/>
      <protection locked="0"/>
    </xf>
    <xf numFmtId="41" fontId="20" fillId="40" borderId="48" xfId="44" applyFont="1" applyFill="1" applyBorder="1" applyAlignment="1" applyProtection="1">
      <alignment vertical="center"/>
      <protection locked="0"/>
    </xf>
    <xf numFmtId="41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41" fontId="20" fillId="40" borderId="30" xfId="44" applyFont="1" applyFill="1" applyBorder="1" applyAlignment="1" applyProtection="1">
      <alignment vertical="center"/>
      <protection locked="0"/>
    </xf>
    <xf numFmtId="41" fontId="20" fillId="40" borderId="31" xfId="44" applyFont="1" applyFill="1" applyBorder="1" applyAlignment="1" applyProtection="1">
      <alignment vertical="center"/>
      <protection locked="0"/>
    </xf>
    <xf numFmtId="41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41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1" fontId="20" fillId="40" borderId="31" xfId="44" applyFont="1" applyFill="1" applyBorder="1" applyAlignment="1" applyProtection="1">
      <alignment horizontal="center" vertical="center"/>
      <protection locked="0"/>
    </xf>
    <xf numFmtId="41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41" fontId="20" fillId="40" borderId="36" xfId="44" applyFont="1" applyFill="1" applyBorder="1" applyAlignment="1" applyProtection="1">
      <alignment horizontal="center" vertical="center"/>
      <protection locked="0"/>
    </xf>
    <xf numFmtId="41" fontId="20" fillId="40" borderId="52" xfId="44" applyFont="1" applyFill="1" applyBorder="1" applyAlignment="1" applyProtection="1">
      <alignment horizontal="center" vertical="center"/>
      <protection locked="0"/>
    </xf>
    <xf numFmtId="41" fontId="20" fillId="40" borderId="78" xfId="44" applyFont="1" applyFill="1" applyBorder="1" applyAlignment="1" applyProtection="1">
      <alignment horizontal="center" vertical="center"/>
      <protection locked="0"/>
    </xf>
    <xf numFmtId="41" fontId="20" fillId="40" borderId="73" xfId="44" applyFont="1" applyFill="1" applyBorder="1" applyAlignment="1" applyProtection="1">
      <alignment vertical="center"/>
      <protection locked="0"/>
    </xf>
    <xf numFmtId="41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41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41" fontId="21" fillId="0" borderId="52" xfId="0" applyNumberFormat="1" applyFont="1" applyFill="1" applyBorder="1" applyAlignment="1">
      <alignment horizontal="center" vertical="center" wrapText="1"/>
    </xf>
    <xf numFmtId="41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41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41" fontId="20" fillId="40" borderId="79" xfId="44" applyFont="1" applyFill="1" applyBorder="1" applyAlignment="1" applyProtection="1">
      <alignment horizontal="right" vertical="center"/>
      <protection locked="0"/>
    </xf>
    <xf numFmtId="41" fontId="20" fillId="40" borderId="72" xfId="44" applyFont="1" applyFill="1" applyBorder="1" applyAlignment="1" applyProtection="1">
      <alignment horizontal="right" vertical="center"/>
      <protection locked="0"/>
    </xf>
    <xf numFmtId="41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41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41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41" fontId="5" fillId="0" borderId="25" xfId="0" applyNumberFormat="1" applyFont="1" applyFill="1" applyBorder="1" applyAlignment="1" applyProtection="1">
      <alignment horizontal="right" vertical="center" wrapText="1"/>
      <protection/>
    </xf>
    <xf numFmtId="41" fontId="20" fillId="42" borderId="25" xfId="44" applyFont="1" applyFill="1" applyBorder="1" applyAlignment="1" applyProtection="1">
      <alignment vertical="center"/>
      <protection/>
    </xf>
    <xf numFmtId="41" fontId="20" fillId="42" borderId="48" xfId="44" applyFont="1" applyFill="1" applyBorder="1" applyAlignment="1" applyProtection="1">
      <alignment vertical="center"/>
      <protection/>
    </xf>
    <xf numFmtId="41" fontId="20" fillId="42" borderId="31" xfId="44" applyFont="1" applyFill="1" applyBorder="1" applyAlignment="1" applyProtection="1">
      <alignment vertical="center"/>
      <protection/>
    </xf>
    <xf numFmtId="41" fontId="20" fillId="42" borderId="25" xfId="44" applyFont="1" applyFill="1" applyBorder="1" applyAlignment="1" applyProtection="1">
      <alignment vertical="center"/>
      <protection locked="0"/>
    </xf>
    <xf numFmtId="41" fontId="20" fillId="42" borderId="48" xfId="44" applyFont="1" applyFill="1" applyBorder="1" applyAlignment="1" applyProtection="1">
      <alignment vertical="center"/>
      <protection locked="0"/>
    </xf>
    <xf numFmtId="41" fontId="20" fillId="42" borderId="31" xfId="44" applyFont="1" applyFill="1" applyBorder="1" applyAlignment="1" applyProtection="1">
      <alignment vertical="center"/>
      <protection locked="0"/>
    </xf>
    <xf numFmtId="41" fontId="20" fillId="42" borderId="31" xfId="44" applyFont="1" applyFill="1" applyBorder="1" applyAlignment="1" applyProtection="1">
      <alignment horizontal="center" vertical="center"/>
      <protection locked="0"/>
    </xf>
    <xf numFmtId="41" fontId="20" fillId="42" borderId="25" xfId="44" applyFont="1" applyFill="1" applyBorder="1" applyAlignment="1" applyProtection="1">
      <alignment horizontal="center" vertical="center"/>
      <protection locked="0"/>
    </xf>
    <xf numFmtId="41" fontId="20" fillId="42" borderId="48" xfId="44" applyFont="1" applyFill="1" applyBorder="1" applyAlignment="1" applyProtection="1">
      <alignment horizontal="center" vertical="center"/>
      <protection locked="0"/>
    </xf>
    <xf numFmtId="41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9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8" sqref="G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701</v>
      </c>
      <c r="C2" s="92" t="str">
        <f>ANAGR!$B$2</f>
        <v>ASST GRANDE OSPEDALE METROPOLITANO NIGUARDA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2019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43613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3">
      <selection activeCell="M134" sqref="M134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47" t="s">
        <v>95</v>
      </c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</row>
    <row r="4" spans="7:21" ht="13.5" thickBot="1">
      <c r="G4" s="648" t="s">
        <v>96</v>
      </c>
      <c r="H4" s="649"/>
      <c r="I4" s="649"/>
      <c r="J4" s="649"/>
      <c r="K4" s="650"/>
      <c r="L4" s="152"/>
      <c r="M4" s="648" t="s">
        <v>97</v>
      </c>
      <c r="N4" s="649"/>
      <c r="O4" s="649"/>
      <c r="P4" s="649"/>
      <c r="Q4" s="649"/>
      <c r="R4" s="650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701</v>
      </c>
      <c r="L6" s="152"/>
      <c r="M6" s="163" t="s">
        <v>101</v>
      </c>
      <c r="N6" s="164"/>
      <c r="O6" s="165"/>
      <c r="P6" s="165"/>
      <c r="Q6" s="161" t="str">
        <f>Info!B3</f>
        <v>2019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46" t="s">
        <v>102</v>
      </c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</row>
    <row r="9" spans="4:21" ht="13.5" thickBot="1">
      <c r="D9" s="651"/>
      <c r="E9" s="652"/>
      <c r="F9" s="653"/>
      <c r="G9" s="657" t="s">
        <v>103</v>
      </c>
      <c r="H9" s="631" t="s">
        <v>104</v>
      </c>
      <c r="I9" s="632"/>
      <c r="J9" s="631" t="s">
        <v>105</v>
      </c>
      <c r="K9" s="632"/>
      <c r="L9" s="632"/>
      <c r="M9" s="631" t="s">
        <v>106</v>
      </c>
      <c r="N9" s="632"/>
      <c r="O9" s="632"/>
      <c r="P9" s="633"/>
      <c r="Q9" s="634" t="s">
        <v>89</v>
      </c>
      <c r="R9" s="629" t="s">
        <v>90</v>
      </c>
      <c r="S9" s="634" t="s">
        <v>91</v>
      </c>
      <c r="T9" s="629" t="s">
        <v>92</v>
      </c>
      <c r="U9" s="636" t="s">
        <v>93</v>
      </c>
    </row>
    <row r="10" spans="4:21" ht="54" customHeight="1" thickBot="1">
      <c r="D10" s="654"/>
      <c r="E10" s="655"/>
      <c r="F10" s="656"/>
      <c r="G10" s="658"/>
      <c r="H10" s="606" t="s">
        <v>80</v>
      </c>
      <c r="I10" s="608" t="s">
        <v>81</v>
      </c>
      <c r="J10" s="609" t="s">
        <v>82</v>
      </c>
      <c r="K10" s="608" t="s">
        <v>83</v>
      </c>
      <c r="L10" s="607" t="s">
        <v>84</v>
      </c>
      <c r="M10" s="608" t="s">
        <v>85</v>
      </c>
      <c r="N10" s="608" t="s">
        <v>86</v>
      </c>
      <c r="O10" s="608" t="s">
        <v>87</v>
      </c>
      <c r="P10" s="608" t="s">
        <v>88</v>
      </c>
      <c r="Q10" s="635"/>
      <c r="R10" s="630"/>
      <c r="S10" s="635"/>
      <c r="T10" s="630"/>
      <c r="U10" s="637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8" t="s">
        <v>107</v>
      </c>
      <c r="E15" s="639"/>
      <c r="F15" s="639"/>
      <c r="G15" s="639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1"/>
    </row>
    <row r="16" spans="1:21" s="181" customFormat="1" ht="28.5">
      <c r="A16" s="150" t="str">
        <f>$K$6</f>
        <v>701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0</v>
      </c>
      <c r="I16" s="178">
        <f aca="true" t="shared" si="0" ref="I16:R16">I17+I18</f>
        <v>556</v>
      </c>
      <c r="J16" s="178">
        <f t="shared" si="0"/>
        <v>107</v>
      </c>
      <c r="K16" s="178">
        <f t="shared" si="0"/>
        <v>9944</v>
      </c>
      <c r="L16" s="178">
        <f t="shared" si="0"/>
        <v>10667</v>
      </c>
      <c r="M16" s="178">
        <f t="shared" si="0"/>
        <v>23088</v>
      </c>
      <c r="N16" s="178">
        <f t="shared" si="0"/>
        <v>0</v>
      </c>
      <c r="O16" s="178">
        <f t="shared" si="0"/>
        <v>4954</v>
      </c>
      <c r="P16" s="178">
        <f t="shared" si="0"/>
        <v>4884</v>
      </c>
      <c r="Q16" s="178">
        <f t="shared" si="0"/>
        <v>6310</v>
      </c>
      <c r="R16" s="178">
        <f t="shared" si="0"/>
        <v>947</v>
      </c>
      <c r="S16" s="178">
        <f>S17+S18</f>
        <v>11516</v>
      </c>
      <c r="T16" s="179">
        <f>T17+T18</f>
        <v>2</v>
      </c>
      <c r="U16" s="180">
        <f aca="true" t="shared" si="1" ref="U16:U33">SUM(H16:T16)</f>
        <v>72975</v>
      </c>
    </row>
    <row r="17" spans="1:21" s="181" customFormat="1" ht="14.25">
      <c r="A17" s="150" t="str">
        <f aca="true" t="shared" si="2" ref="A17:A80">$K$6</f>
        <v>701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0</v>
      </c>
      <c r="I17" s="187">
        <f>LA_San!I17+LA_Cons!I17</f>
        <v>556</v>
      </c>
      <c r="J17" s="187">
        <f>LA_San!J17+LA_Cons!J17</f>
        <v>107</v>
      </c>
      <c r="K17" s="187">
        <f>LA_San!K17+LA_Cons!K17</f>
        <v>9944</v>
      </c>
      <c r="L17" s="187">
        <f>LA_San!L17+LA_Cons!L17</f>
        <v>10667</v>
      </c>
      <c r="M17" s="187">
        <f>LA_San!M17+LA_Cons!M17</f>
        <v>23088</v>
      </c>
      <c r="N17" s="187">
        <f>LA_San!N17+LA_Cons!N17</f>
        <v>0</v>
      </c>
      <c r="O17" s="187">
        <f>LA_San!O17+LA_Cons!O17</f>
        <v>4954</v>
      </c>
      <c r="P17" s="187">
        <f>LA_San!P17+LA_Cons!P17</f>
        <v>4884</v>
      </c>
      <c r="Q17" s="187">
        <f>LA_San!Q17+LA_Cons!Q17</f>
        <v>6310</v>
      </c>
      <c r="R17" s="187">
        <f>LA_San!R17+LA_Cons!R17</f>
        <v>947</v>
      </c>
      <c r="S17" s="187">
        <f>LA_San!S17+LA_Cons!S17</f>
        <v>11516</v>
      </c>
      <c r="T17" s="188">
        <f>LA_San!T17+LA_Cons!T17</f>
        <v>2</v>
      </c>
      <c r="U17" s="189">
        <f t="shared" si="1"/>
        <v>72975</v>
      </c>
    </row>
    <row r="18" spans="1:21" s="181" customFormat="1" ht="27.75" thickBot="1">
      <c r="A18" s="150" t="str">
        <f t="shared" si="2"/>
        <v>701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0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0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0</v>
      </c>
      <c r="T18" s="196">
        <f>LA_San!T18+LA_Cons!T18</f>
        <v>0</v>
      </c>
      <c r="U18" s="197">
        <f t="shared" si="1"/>
        <v>0</v>
      </c>
    </row>
    <row r="19" spans="1:21" s="181" customFormat="1" ht="29.25" thickBot="1">
      <c r="A19" s="150" t="str">
        <f t="shared" si="2"/>
        <v>701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701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6355</v>
      </c>
      <c r="I20" s="206">
        <f>LA_San!I20+LA_Cons!I20</f>
        <v>42192</v>
      </c>
      <c r="J20" s="206">
        <f>LA_San!J20+LA_Cons!J20</f>
        <v>18538</v>
      </c>
      <c r="K20" s="206">
        <f>LA_San!K20+LA_Cons!K20</f>
        <v>153312</v>
      </c>
      <c r="L20" s="206">
        <f>LA_San!L20+LA_Cons!L20</f>
        <v>362913</v>
      </c>
      <c r="M20" s="206">
        <f>LA_San!M20+LA_Cons!M20</f>
        <v>589293</v>
      </c>
      <c r="N20" s="206">
        <f>LA_San!N20+LA_Cons!N20</f>
        <v>0</v>
      </c>
      <c r="O20" s="206">
        <f>LA_San!O20+LA_Cons!O20</f>
        <v>910153</v>
      </c>
      <c r="P20" s="206">
        <f>LA_San!P20+LA_Cons!P20</f>
        <v>330112</v>
      </c>
      <c r="Q20" s="206">
        <f>LA_San!Q20+LA_Cons!Q20</f>
        <v>99005</v>
      </c>
      <c r="R20" s="206">
        <f>LA_San!R20+LA_Cons!R20</f>
        <v>14463</v>
      </c>
      <c r="S20" s="206">
        <f>LA_San!S20+LA_Cons!S20</f>
        <v>176071</v>
      </c>
      <c r="T20" s="207">
        <f>LA_San!T20+LA_Cons!T20</f>
        <v>28</v>
      </c>
      <c r="U20" s="204">
        <f t="shared" si="1"/>
        <v>2702435</v>
      </c>
    </row>
    <row r="21" spans="1:21" s="181" customFormat="1" ht="15" thickBot="1">
      <c r="A21" s="150" t="str">
        <f t="shared" si="2"/>
        <v>701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701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701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0</v>
      </c>
      <c r="I23" s="220">
        <f t="shared" si="4"/>
        <v>0</v>
      </c>
      <c r="J23" s="220">
        <f t="shared" si="4"/>
        <v>1184</v>
      </c>
      <c r="K23" s="220">
        <f t="shared" si="4"/>
        <v>148</v>
      </c>
      <c r="L23" s="220">
        <f t="shared" si="4"/>
        <v>84202</v>
      </c>
      <c r="M23" s="220">
        <f t="shared" si="4"/>
        <v>666</v>
      </c>
      <c r="N23" s="220">
        <f t="shared" si="4"/>
        <v>666</v>
      </c>
      <c r="O23" s="220">
        <f t="shared" si="4"/>
        <v>74</v>
      </c>
      <c r="P23" s="220">
        <f t="shared" si="4"/>
        <v>370</v>
      </c>
      <c r="Q23" s="220">
        <f t="shared" si="4"/>
        <v>74</v>
      </c>
      <c r="R23" s="220">
        <f t="shared" si="4"/>
        <v>0</v>
      </c>
      <c r="S23" s="220">
        <f t="shared" si="4"/>
        <v>74</v>
      </c>
      <c r="T23" s="220">
        <f t="shared" si="4"/>
        <v>0</v>
      </c>
      <c r="U23" s="179">
        <f t="shared" si="1"/>
        <v>87458</v>
      </c>
    </row>
    <row r="24" spans="1:21" s="181" customFormat="1" ht="14.25">
      <c r="A24" s="150" t="str">
        <f t="shared" si="2"/>
        <v>701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0</v>
      </c>
      <c r="I24" s="225">
        <f t="shared" si="5"/>
        <v>0</v>
      </c>
      <c r="J24" s="225">
        <f t="shared" si="5"/>
        <v>1184</v>
      </c>
      <c r="K24" s="225">
        <f t="shared" si="5"/>
        <v>148</v>
      </c>
      <c r="L24" s="225">
        <f t="shared" si="5"/>
        <v>84202</v>
      </c>
      <c r="M24" s="225">
        <f t="shared" si="5"/>
        <v>666</v>
      </c>
      <c r="N24" s="225">
        <f t="shared" si="5"/>
        <v>666</v>
      </c>
      <c r="O24" s="225">
        <f t="shared" si="5"/>
        <v>74</v>
      </c>
      <c r="P24" s="225">
        <f t="shared" si="5"/>
        <v>370</v>
      </c>
      <c r="Q24" s="225">
        <f t="shared" si="5"/>
        <v>74</v>
      </c>
      <c r="R24" s="225">
        <f t="shared" si="5"/>
        <v>0</v>
      </c>
      <c r="S24" s="225">
        <f t="shared" si="5"/>
        <v>74</v>
      </c>
      <c r="T24" s="225">
        <f t="shared" si="5"/>
        <v>0</v>
      </c>
      <c r="U24" s="226">
        <f t="shared" si="1"/>
        <v>87458</v>
      </c>
    </row>
    <row r="25" spans="1:21" s="181" customFormat="1" ht="22.5" customHeight="1">
      <c r="A25" s="150" t="str">
        <f t="shared" si="2"/>
        <v>701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701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701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0</v>
      </c>
      <c r="I27" s="229">
        <f>LA_San!I27+LA_Cons!I27</f>
        <v>0</v>
      </c>
      <c r="J27" s="229">
        <f>LA_San!J27+LA_Cons!J27</f>
        <v>1184</v>
      </c>
      <c r="K27" s="229">
        <f>LA_San!K27+LA_Cons!K27</f>
        <v>148</v>
      </c>
      <c r="L27" s="229">
        <f>LA_San!L27+LA_Cons!L27</f>
        <v>84202</v>
      </c>
      <c r="M27" s="229">
        <f>LA_San!M27+LA_Cons!M27</f>
        <v>666</v>
      </c>
      <c r="N27" s="229">
        <f>LA_San!N27+LA_Cons!N27</f>
        <v>666</v>
      </c>
      <c r="O27" s="229">
        <f>LA_San!O27+LA_Cons!O27</f>
        <v>74</v>
      </c>
      <c r="P27" s="229">
        <f>LA_San!P27+LA_Cons!P27</f>
        <v>370</v>
      </c>
      <c r="Q27" s="229">
        <f>LA_San!Q27+LA_Cons!Q27</f>
        <v>74</v>
      </c>
      <c r="R27" s="229">
        <f>LA_San!R27+LA_Cons!R27</f>
        <v>0</v>
      </c>
      <c r="S27" s="229">
        <f>LA_San!S27+LA_Cons!S27</f>
        <v>74</v>
      </c>
      <c r="T27" s="229">
        <f>LA_San!T27+LA_Cons!T27</f>
        <v>0</v>
      </c>
      <c r="U27" s="226">
        <f t="shared" si="1"/>
        <v>87458</v>
      </c>
    </row>
    <row r="28" spans="1:21" s="181" customFormat="1" ht="40.5">
      <c r="A28" s="150" t="str">
        <f t="shared" si="2"/>
        <v>701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701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701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701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0</v>
      </c>
      <c r="I31" s="202">
        <f>LA_San!I31+LA_Cons!I31</f>
        <v>329</v>
      </c>
      <c r="J31" s="202">
        <f>LA_San!J31+LA_Cons!J31</f>
        <v>64</v>
      </c>
      <c r="K31" s="202">
        <f>LA_San!K31+LA_Cons!K31</f>
        <v>7172</v>
      </c>
      <c r="L31" s="202">
        <f>LA_San!L31+LA_Cons!L31</f>
        <v>6133</v>
      </c>
      <c r="M31" s="202">
        <f>LA_San!M31+LA_Cons!M31</f>
        <v>22420</v>
      </c>
      <c r="N31" s="202">
        <f>LA_San!N31+LA_Cons!N31</f>
        <v>0</v>
      </c>
      <c r="O31" s="202">
        <f>LA_San!O31+LA_Cons!O31</f>
        <v>2958</v>
      </c>
      <c r="P31" s="202">
        <f>LA_San!P31+LA_Cons!P31</f>
        <v>2916</v>
      </c>
      <c r="Q31" s="202">
        <f>LA_San!Q31+LA_Cons!Q31</f>
        <v>3768</v>
      </c>
      <c r="R31" s="202">
        <f>LA_San!R31+LA_Cons!R31</f>
        <v>565</v>
      </c>
      <c r="S31" s="202">
        <f>LA_San!S31+LA_Cons!S31</f>
        <v>6876</v>
      </c>
      <c r="T31" s="202">
        <f>LA_San!T31+LA_Cons!T31</f>
        <v>1</v>
      </c>
      <c r="U31" s="244">
        <f t="shared" si="1"/>
        <v>53202</v>
      </c>
    </row>
    <row r="32" spans="1:21" ht="15" thickBot="1">
      <c r="A32" s="150" t="str">
        <f t="shared" si="2"/>
        <v>701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701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6355</v>
      </c>
      <c r="I33" s="249">
        <f aca="true" t="shared" si="7" ref="I33:T33">I32+I31+I23+I22+I21+I20+I19+I16</f>
        <v>43077</v>
      </c>
      <c r="J33" s="249">
        <f t="shared" si="7"/>
        <v>19893</v>
      </c>
      <c r="K33" s="249">
        <f t="shared" si="7"/>
        <v>170576</v>
      </c>
      <c r="L33" s="249">
        <f t="shared" si="7"/>
        <v>463915</v>
      </c>
      <c r="M33" s="249">
        <f t="shared" si="7"/>
        <v>635467</v>
      </c>
      <c r="N33" s="249">
        <f t="shared" si="7"/>
        <v>666</v>
      </c>
      <c r="O33" s="249">
        <f t="shared" si="7"/>
        <v>918139</v>
      </c>
      <c r="P33" s="249">
        <f t="shared" si="7"/>
        <v>338282</v>
      </c>
      <c r="Q33" s="249">
        <f t="shared" si="7"/>
        <v>109157</v>
      </c>
      <c r="R33" s="249">
        <f t="shared" si="7"/>
        <v>15975</v>
      </c>
      <c r="S33" s="249">
        <f t="shared" si="7"/>
        <v>194537</v>
      </c>
      <c r="T33" s="249">
        <f t="shared" si="7"/>
        <v>31</v>
      </c>
      <c r="U33" s="250">
        <f t="shared" si="1"/>
        <v>2916070</v>
      </c>
    </row>
    <row r="34" spans="1:21" ht="17.25" thickBot="1">
      <c r="A34" s="150" t="str">
        <f t="shared" si="2"/>
        <v>701</v>
      </c>
      <c r="B34" s="150" t="s">
        <v>74</v>
      </c>
      <c r="C34" s="172" t="str">
        <f t="shared" si="3"/>
        <v>ASSISTENZA DISTRETTUALE</v>
      </c>
      <c r="D34" s="642" t="s">
        <v>143</v>
      </c>
      <c r="E34" s="643"/>
      <c r="F34" s="643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5"/>
    </row>
    <row r="35" spans="1:21" ht="15" thickBot="1">
      <c r="A35" s="150" t="str">
        <f t="shared" si="2"/>
        <v>701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4838</v>
      </c>
      <c r="I35" s="178">
        <f t="shared" si="8"/>
        <v>2834</v>
      </c>
      <c r="J35" s="178">
        <f t="shared" si="8"/>
        <v>3914</v>
      </c>
      <c r="K35" s="178">
        <f t="shared" si="8"/>
        <v>22426</v>
      </c>
      <c r="L35" s="178">
        <f t="shared" si="8"/>
        <v>28248</v>
      </c>
      <c r="M35" s="178">
        <f t="shared" si="8"/>
        <v>31954</v>
      </c>
      <c r="N35" s="178">
        <f t="shared" si="8"/>
        <v>0</v>
      </c>
      <c r="O35" s="178">
        <f t="shared" si="8"/>
        <v>13558</v>
      </c>
      <c r="P35" s="178">
        <f t="shared" si="8"/>
        <v>250222</v>
      </c>
      <c r="Q35" s="178">
        <f t="shared" si="8"/>
        <v>16847</v>
      </c>
      <c r="R35" s="178">
        <f t="shared" si="8"/>
        <v>2526</v>
      </c>
      <c r="S35" s="178">
        <f t="shared" si="8"/>
        <v>30755</v>
      </c>
      <c r="T35" s="179">
        <f t="shared" si="8"/>
        <v>5</v>
      </c>
      <c r="U35" s="180">
        <f aca="true" t="shared" si="9" ref="U35:U66">SUM(H35:T35)</f>
        <v>408127</v>
      </c>
    </row>
    <row r="36" spans="1:21" ht="13.5">
      <c r="A36" s="150" t="str">
        <f t="shared" si="2"/>
        <v>701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4838</v>
      </c>
      <c r="I36" s="259">
        <f t="shared" si="10"/>
        <v>2834</v>
      </c>
      <c r="J36" s="259">
        <f t="shared" si="10"/>
        <v>3914</v>
      </c>
      <c r="K36" s="259">
        <f t="shared" si="10"/>
        <v>22426</v>
      </c>
      <c r="L36" s="259">
        <f t="shared" si="10"/>
        <v>28248</v>
      </c>
      <c r="M36" s="259">
        <f t="shared" si="10"/>
        <v>31954</v>
      </c>
      <c r="N36" s="259">
        <f t="shared" si="10"/>
        <v>0</v>
      </c>
      <c r="O36" s="259">
        <f t="shared" si="10"/>
        <v>13558</v>
      </c>
      <c r="P36" s="259">
        <f t="shared" si="10"/>
        <v>250222</v>
      </c>
      <c r="Q36" s="259">
        <f t="shared" si="10"/>
        <v>16847</v>
      </c>
      <c r="R36" s="259">
        <f t="shared" si="10"/>
        <v>2526</v>
      </c>
      <c r="S36" s="259">
        <f t="shared" si="10"/>
        <v>30755</v>
      </c>
      <c r="T36" s="259">
        <f t="shared" si="10"/>
        <v>5</v>
      </c>
      <c r="U36" s="189">
        <f t="shared" si="9"/>
        <v>408127</v>
      </c>
    </row>
    <row r="37" spans="1:21" ht="12.75">
      <c r="A37" s="150" t="str">
        <f t="shared" si="2"/>
        <v>701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4838</v>
      </c>
      <c r="I37" s="229">
        <f>LA_San!I37+LA_Cons!I37</f>
        <v>2834</v>
      </c>
      <c r="J37" s="229">
        <f>LA_San!J37+LA_Cons!J37</f>
        <v>3914</v>
      </c>
      <c r="K37" s="229">
        <f>LA_San!K37+LA_Cons!K37</f>
        <v>22426</v>
      </c>
      <c r="L37" s="229">
        <f>LA_San!L37+LA_Cons!L37</f>
        <v>28248</v>
      </c>
      <c r="M37" s="229">
        <f>LA_San!M37+LA_Cons!M37</f>
        <v>31954</v>
      </c>
      <c r="N37" s="229">
        <f>LA_San!N37+LA_Cons!N37</f>
        <v>0</v>
      </c>
      <c r="O37" s="229">
        <f>LA_San!O37+LA_Cons!O37</f>
        <v>13558</v>
      </c>
      <c r="P37" s="229">
        <f>LA_San!P37+LA_Cons!P37</f>
        <v>250222</v>
      </c>
      <c r="Q37" s="229">
        <f>LA_San!Q37+LA_Cons!Q37</f>
        <v>16847</v>
      </c>
      <c r="R37" s="229">
        <f>LA_San!R37+LA_Cons!R37</f>
        <v>2526</v>
      </c>
      <c r="S37" s="229">
        <f>LA_San!S37+LA_Cons!S37</f>
        <v>30755</v>
      </c>
      <c r="T37" s="261">
        <f>LA_San!T37+LA_Cons!T37</f>
        <v>5</v>
      </c>
      <c r="U37" s="189">
        <f t="shared" si="9"/>
        <v>408127</v>
      </c>
    </row>
    <row r="38" spans="1:21" ht="12.75">
      <c r="A38" s="150" t="str">
        <f t="shared" si="2"/>
        <v>701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701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701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701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701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701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701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701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701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701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701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701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0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0</v>
      </c>
    </row>
    <row r="50" spans="1:21" ht="12.75">
      <c r="A50" s="150" t="str">
        <f t="shared" si="2"/>
        <v>701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701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0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0</v>
      </c>
    </row>
    <row r="52" spans="1:21" ht="15" thickBot="1">
      <c r="A52" s="150" t="str">
        <f t="shared" si="2"/>
        <v>701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461</v>
      </c>
      <c r="I52" s="280">
        <f>LA_San!I52+LA_Cons!I52</f>
        <v>142</v>
      </c>
      <c r="J52" s="280">
        <f>LA_San!J52+LA_Cons!J52</f>
        <v>28</v>
      </c>
      <c r="K52" s="280">
        <f>LA_San!K52+LA_Cons!K52</f>
        <v>2132</v>
      </c>
      <c r="L52" s="280">
        <f>LA_San!L52+LA_Cons!L52</f>
        <v>2648</v>
      </c>
      <c r="M52" s="280">
        <f>LA_San!M52+LA_Cons!M52</f>
        <v>4226</v>
      </c>
      <c r="N52" s="280">
        <f>LA_San!N52+LA_Cons!N52</f>
        <v>0</v>
      </c>
      <c r="O52" s="280">
        <f>LA_San!O52+LA_Cons!O52</f>
        <v>2847</v>
      </c>
      <c r="P52" s="280">
        <f>LA_San!P52+LA_Cons!P52</f>
        <v>1257</v>
      </c>
      <c r="Q52" s="280">
        <f>LA_San!Q52+LA_Cons!Q52</f>
        <v>1625</v>
      </c>
      <c r="R52" s="280">
        <f>LA_San!R52+LA_Cons!R52</f>
        <v>244</v>
      </c>
      <c r="S52" s="280">
        <f>LA_San!S52+LA_Cons!S52</f>
        <v>2965</v>
      </c>
      <c r="T52" s="280">
        <f>LA_San!T52+LA_Cons!T52</f>
        <v>0</v>
      </c>
      <c r="U52" s="210">
        <f t="shared" si="9"/>
        <v>18575</v>
      </c>
    </row>
    <row r="53" spans="1:21" ht="15" thickBot="1">
      <c r="A53" s="150" t="str">
        <f t="shared" si="2"/>
        <v>701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701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265661</v>
      </c>
      <c r="I54" s="288">
        <f>LA_San!I54+LA_Cons!I54</f>
        <v>91240</v>
      </c>
      <c r="J54" s="288">
        <f>LA_San!J54+LA_Cons!J54</f>
        <v>29710720</v>
      </c>
      <c r="K54" s="288">
        <f>LA_San!K54+LA_Cons!K54</f>
        <v>875188</v>
      </c>
      <c r="L54" s="288">
        <f>LA_San!L54+LA_Cons!L54</f>
        <v>1791333</v>
      </c>
      <c r="M54" s="288">
        <f>LA_San!M54+LA_Cons!M54</f>
        <v>5939046</v>
      </c>
      <c r="N54" s="288">
        <f>LA_San!N54+LA_Cons!N54</f>
        <v>0</v>
      </c>
      <c r="O54" s="288">
        <f>LA_San!O54+LA_Cons!O54</f>
        <v>3987281</v>
      </c>
      <c r="P54" s="288">
        <f>LA_San!P54+LA_Cons!P54</f>
        <v>719011</v>
      </c>
      <c r="Q54" s="288">
        <f>LA_San!Q54+LA_Cons!Q54</f>
        <v>566275</v>
      </c>
      <c r="R54" s="288">
        <f>LA_San!R54+LA_Cons!R54</f>
        <v>83195</v>
      </c>
      <c r="S54" s="288">
        <f>LA_San!S54+LA_Cons!S54</f>
        <v>1016251</v>
      </c>
      <c r="T54" s="288">
        <f>LA_San!T54+LA_Cons!T54</f>
        <v>159</v>
      </c>
      <c r="U54" s="217">
        <f t="shared" si="9"/>
        <v>45045360</v>
      </c>
    </row>
    <row r="55" spans="1:21" ht="14.25">
      <c r="A55" s="150" t="str">
        <f t="shared" si="2"/>
        <v>701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78590353</v>
      </c>
      <c r="I55" s="293">
        <f t="shared" si="13"/>
        <v>402</v>
      </c>
      <c r="J55" s="293">
        <f t="shared" si="13"/>
        <v>0</v>
      </c>
      <c r="K55" s="293">
        <f t="shared" si="13"/>
        <v>0</v>
      </c>
      <c r="L55" s="293">
        <f t="shared" si="13"/>
        <v>1470</v>
      </c>
      <c r="M55" s="293">
        <f t="shared" si="13"/>
        <v>0</v>
      </c>
      <c r="N55" s="293">
        <f t="shared" si="13"/>
        <v>0</v>
      </c>
      <c r="O55" s="293">
        <f t="shared" si="13"/>
        <v>64</v>
      </c>
      <c r="P55" s="293">
        <f t="shared" si="13"/>
        <v>0</v>
      </c>
      <c r="Q55" s="293">
        <f t="shared" si="13"/>
        <v>4537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78596826</v>
      </c>
    </row>
    <row r="56" spans="1:21" ht="13.5">
      <c r="A56" s="150" t="str">
        <f t="shared" si="2"/>
        <v>701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701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701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701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701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78590353</v>
      </c>
      <c r="I60" s="302">
        <f>LA_San!I60+LA_Cons!I60</f>
        <v>402</v>
      </c>
      <c r="J60" s="302">
        <f>LA_San!J60+LA_Cons!J60</f>
        <v>0</v>
      </c>
      <c r="K60" s="302">
        <f>LA_San!K60+LA_Cons!K60</f>
        <v>0</v>
      </c>
      <c r="L60" s="302">
        <f>LA_San!L60+LA_Cons!L60</f>
        <v>1470</v>
      </c>
      <c r="M60" s="302">
        <f>LA_San!M60+LA_Cons!M60</f>
        <v>0</v>
      </c>
      <c r="N60" s="302">
        <f>LA_San!N60+LA_Cons!N60</f>
        <v>0</v>
      </c>
      <c r="O60" s="302">
        <f>LA_San!O60+LA_Cons!O60</f>
        <v>64</v>
      </c>
      <c r="P60" s="302">
        <f>LA_San!P60+LA_Cons!P60</f>
        <v>0</v>
      </c>
      <c r="Q60" s="302">
        <f>LA_San!Q60+LA_Cons!Q60</f>
        <v>4537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78596826</v>
      </c>
    </row>
    <row r="61" spans="1:21" ht="14.25">
      <c r="A61" s="150" t="str">
        <f t="shared" si="2"/>
        <v>701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17049964</v>
      </c>
      <c r="I61" s="220">
        <f aca="true" t="shared" si="15" ref="I61:T61">I62+I66</f>
        <v>8112</v>
      </c>
      <c r="J61" s="220">
        <f t="shared" si="15"/>
        <v>12921070</v>
      </c>
      <c r="K61" s="220">
        <f t="shared" si="15"/>
        <v>11732760</v>
      </c>
      <c r="L61" s="220">
        <f t="shared" si="15"/>
        <v>139674</v>
      </c>
      <c r="M61" s="220">
        <f t="shared" si="15"/>
        <v>664965</v>
      </c>
      <c r="N61" s="220">
        <f t="shared" si="15"/>
        <v>0</v>
      </c>
      <c r="O61" s="220">
        <f t="shared" si="15"/>
        <v>71769</v>
      </c>
      <c r="P61" s="220">
        <f t="shared" si="15"/>
        <v>595558</v>
      </c>
      <c r="Q61" s="220">
        <f t="shared" si="15"/>
        <v>1681207</v>
      </c>
      <c r="R61" s="220">
        <f t="shared" si="15"/>
        <v>10301</v>
      </c>
      <c r="S61" s="220">
        <f t="shared" si="15"/>
        <v>129023</v>
      </c>
      <c r="T61" s="220">
        <f t="shared" si="15"/>
        <v>19</v>
      </c>
      <c r="U61" s="615">
        <f t="shared" si="9"/>
        <v>45004422</v>
      </c>
    </row>
    <row r="62" spans="1:21" ht="13.5">
      <c r="A62" s="150" t="str">
        <f t="shared" si="2"/>
        <v>701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3921492</v>
      </c>
      <c r="I62" s="259">
        <f aca="true" t="shared" si="16" ref="I62:T62">SUM(I63:I65)</f>
        <v>1866</v>
      </c>
      <c r="J62" s="259">
        <f t="shared" si="16"/>
        <v>2971846</v>
      </c>
      <c r="K62" s="259">
        <f t="shared" si="16"/>
        <v>2698535</v>
      </c>
      <c r="L62" s="259">
        <f t="shared" si="16"/>
        <v>32125</v>
      </c>
      <c r="M62" s="259">
        <f t="shared" si="16"/>
        <v>152942</v>
      </c>
      <c r="N62" s="259">
        <f t="shared" si="16"/>
        <v>0</v>
      </c>
      <c r="O62" s="259">
        <f t="shared" si="16"/>
        <v>16507</v>
      </c>
      <c r="P62" s="259">
        <f t="shared" si="16"/>
        <v>136978</v>
      </c>
      <c r="Q62" s="259">
        <f t="shared" si="16"/>
        <v>386678</v>
      </c>
      <c r="R62" s="259">
        <f t="shared" si="16"/>
        <v>2369</v>
      </c>
      <c r="S62" s="259">
        <f t="shared" si="16"/>
        <v>29675</v>
      </c>
      <c r="T62" s="259">
        <f t="shared" si="16"/>
        <v>4</v>
      </c>
      <c r="U62" s="618">
        <f t="shared" si="9"/>
        <v>10351017</v>
      </c>
    </row>
    <row r="63" spans="1:21" ht="24">
      <c r="A63" s="150" t="str">
        <f t="shared" si="2"/>
        <v>701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6">
        <f>LA_San!H63+LA_Cons!H63</f>
        <v>0</v>
      </c>
      <c r="I63" s="619">
        <f>LA_San!I63+LA_Cons!I63</f>
        <v>0</v>
      </c>
      <c r="J63" s="619">
        <f>LA_San!J63+LA_Cons!J63</f>
        <v>0</v>
      </c>
      <c r="K63" s="619">
        <f>LA_San!K63+LA_Cons!K63</f>
        <v>0</v>
      </c>
      <c r="L63" s="619">
        <f>LA_San!L63+LA_Cons!L63</f>
        <v>0</v>
      </c>
      <c r="M63" s="619">
        <f>LA_San!M63+LA_Cons!M63</f>
        <v>0</v>
      </c>
      <c r="N63" s="619">
        <f>LA_San!N63+LA_Cons!N63</f>
        <v>0</v>
      </c>
      <c r="O63" s="619">
        <f>LA_San!O63+LA_Cons!O63</f>
        <v>0</v>
      </c>
      <c r="P63" s="619">
        <f>LA_San!P63+LA_Cons!P63</f>
        <v>0</v>
      </c>
      <c r="Q63" s="619">
        <f>LA_San!Q63+LA_Cons!Q63</f>
        <v>0</v>
      </c>
      <c r="R63" s="619">
        <f>LA_San!R63+LA_Cons!R63</f>
        <v>0</v>
      </c>
      <c r="S63" s="619">
        <f>LA_San!S63+LA_Cons!S63</f>
        <v>0</v>
      </c>
      <c r="T63" s="619">
        <f>LA_San!T63+LA_Cons!T63</f>
        <v>0</v>
      </c>
      <c r="U63" s="618">
        <f t="shared" si="9"/>
        <v>0</v>
      </c>
    </row>
    <row r="64" spans="1:21" ht="24.75" customHeight="1">
      <c r="A64" s="150" t="str">
        <f t="shared" si="2"/>
        <v>701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6">
        <f>LA_San!H64+LA_Cons!H64</f>
        <v>0</v>
      </c>
      <c r="I64" s="619">
        <f>LA_San!I64+LA_Cons!I64</f>
        <v>0</v>
      </c>
      <c r="J64" s="619">
        <f>LA_San!J64+LA_Cons!J64</f>
        <v>0</v>
      </c>
      <c r="K64" s="619">
        <f>LA_San!K64+LA_Cons!K64</f>
        <v>0</v>
      </c>
      <c r="L64" s="619">
        <f>LA_San!L64+LA_Cons!L64</f>
        <v>0</v>
      </c>
      <c r="M64" s="619">
        <f>LA_San!M64+LA_Cons!M64</f>
        <v>0</v>
      </c>
      <c r="N64" s="619">
        <f>LA_San!N64+LA_Cons!N64</f>
        <v>0</v>
      </c>
      <c r="O64" s="619">
        <f>LA_San!O64+LA_Cons!O64</f>
        <v>0</v>
      </c>
      <c r="P64" s="619">
        <f>LA_San!P64+LA_Cons!P64</f>
        <v>0</v>
      </c>
      <c r="Q64" s="619">
        <f>LA_San!Q64+LA_Cons!Q64</f>
        <v>0</v>
      </c>
      <c r="R64" s="619">
        <f>LA_San!R64+LA_Cons!R64</f>
        <v>0</v>
      </c>
      <c r="S64" s="619">
        <f>LA_San!S64+LA_Cons!S64</f>
        <v>0</v>
      </c>
      <c r="T64" s="619">
        <f>LA_San!T64+LA_Cons!T64</f>
        <v>0</v>
      </c>
      <c r="U64" s="618">
        <f t="shared" si="9"/>
        <v>0</v>
      </c>
    </row>
    <row r="65" spans="1:21" ht="13.5">
      <c r="A65" s="150" t="str">
        <f t="shared" si="2"/>
        <v>701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6">
        <f>LA_San!H65+LA_Cons!H65</f>
        <v>3921492</v>
      </c>
      <c r="I65" s="619">
        <f>LA_San!I65+LA_Cons!I65</f>
        <v>1866</v>
      </c>
      <c r="J65" s="619">
        <f>LA_San!J65+LA_Cons!J65</f>
        <v>2971846</v>
      </c>
      <c r="K65" s="619">
        <f>LA_San!K65+LA_Cons!K65</f>
        <v>2698535</v>
      </c>
      <c r="L65" s="619">
        <f>LA_San!L65+LA_Cons!L65</f>
        <v>32125</v>
      </c>
      <c r="M65" s="619">
        <f>LA_San!M65+LA_Cons!M65</f>
        <v>152942</v>
      </c>
      <c r="N65" s="619">
        <f>LA_San!N65+LA_Cons!N65</f>
        <v>0</v>
      </c>
      <c r="O65" s="619">
        <f>LA_San!O65+LA_Cons!O65</f>
        <v>16507</v>
      </c>
      <c r="P65" s="619">
        <f>LA_San!P65+LA_Cons!P65</f>
        <v>136978</v>
      </c>
      <c r="Q65" s="619">
        <f>LA_San!Q65+LA_Cons!Q65</f>
        <v>386678</v>
      </c>
      <c r="R65" s="619">
        <f>LA_San!R65+LA_Cons!R65</f>
        <v>2369</v>
      </c>
      <c r="S65" s="619">
        <f>LA_San!S65+LA_Cons!S65</f>
        <v>29675</v>
      </c>
      <c r="T65" s="619">
        <f>LA_San!T65+LA_Cons!T65</f>
        <v>4</v>
      </c>
      <c r="U65" s="618">
        <f t="shared" si="9"/>
        <v>10351017</v>
      </c>
    </row>
    <row r="66" spans="1:21" ht="14.25" thickBot="1">
      <c r="A66" s="150" t="str">
        <f t="shared" si="2"/>
        <v>701</v>
      </c>
      <c r="B66" s="150" t="s">
        <v>74</v>
      </c>
      <c r="C66" s="172" t="str">
        <f t="shared" si="3"/>
        <v>2F120</v>
      </c>
      <c r="D66" s="309"/>
      <c r="E66" s="612" t="s">
        <v>206</v>
      </c>
      <c r="F66" s="611"/>
      <c r="G66" s="610" t="s">
        <v>207</v>
      </c>
      <c r="H66" s="617">
        <f>LA_San!H66+LA_Cons!H66</f>
        <v>13128472</v>
      </c>
      <c r="I66" s="621">
        <f>LA_San!I66+LA_Cons!I66</f>
        <v>6246</v>
      </c>
      <c r="J66" s="621">
        <f>LA_San!J66+LA_Cons!J66</f>
        <v>9949224</v>
      </c>
      <c r="K66" s="621">
        <f>LA_San!K66+LA_Cons!K66</f>
        <v>9034225</v>
      </c>
      <c r="L66" s="621">
        <f>LA_San!L66+LA_Cons!L66</f>
        <v>107549</v>
      </c>
      <c r="M66" s="621">
        <f>LA_San!M66+LA_Cons!M66</f>
        <v>512023</v>
      </c>
      <c r="N66" s="621">
        <f>LA_San!N66+LA_Cons!N66</f>
        <v>0</v>
      </c>
      <c r="O66" s="621">
        <f>LA_San!O66+LA_Cons!O66</f>
        <v>55262</v>
      </c>
      <c r="P66" s="621">
        <f>LA_San!P66+LA_Cons!P66</f>
        <v>458580</v>
      </c>
      <c r="Q66" s="621">
        <f>LA_San!Q66+LA_Cons!Q66</f>
        <v>1294529</v>
      </c>
      <c r="R66" s="621">
        <f>LA_San!R66+LA_Cons!R66</f>
        <v>7932</v>
      </c>
      <c r="S66" s="621">
        <f>LA_San!S66+LA_Cons!S66</f>
        <v>99348</v>
      </c>
      <c r="T66" s="621">
        <f>LA_San!T66+LA_Cons!T66</f>
        <v>15</v>
      </c>
      <c r="U66" s="620">
        <f t="shared" si="9"/>
        <v>34653405</v>
      </c>
    </row>
    <row r="67" spans="1:21" ht="14.25">
      <c r="A67" s="150" t="str">
        <f t="shared" si="2"/>
        <v>701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10989127</v>
      </c>
      <c r="I67" s="312">
        <f t="shared" si="17"/>
        <v>2088714</v>
      </c>
      <c r="J67" s="312">
        <f t="shared" si="17"/>
        <v>1584668</v>
      </c>
      <c r="K67" s="312">
        <f t="shared" si="17"/>
        <v>9426397</v>
      </c>
      <c r="L67" s="312">
        <f t="shared" si="17"/>
        <v>18304397</v>
      </c>
      <c r="M67" s="312">
        <f t="shared" si="17"/>
        <v>34940595</v>
      </c>
      <c r="N67" s="312">
        <f t="shared" si="17"/>
        <v>188313</v>
      </c>
      <c r="O67" s="312">
        <f t="shared" si="17"/>
        <v>4981536</v>
      </c>
      <c r="P67" s="312">
        <f t="shared" si="17"/>
        <v>5034408</v>
      </c>
      <c r="Q67" s="312">
        <f t="shared" si="17"/>
        <v>8879281</v>
      </c>
      <c r="R67" s="312">
        <f t="shared" si="17"/>
        <v>349204</v>
      </c>
      <c r="S67" s="312">
        <f t="shared" si="17"/>
        <v>4324036</v>
      </c>
      <c r="T67" s="312">
        <f t="shared" si="17"/>
        <v>674</v>
      </c>
      <c r="U67" s="244">
        <f aca="true" t="shared" si="18" ref="U67:U97">SUM(H67:T67)</f>
        <v>101091350</v>
      </c>
    </row>
    <row r="68" spans="1:21" ht="27">
      <c r="A68" s="150" t="str">
        <f t="shared" si="2"/>
        <v>701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10683612</v>
      </c>
      <c r="I68" s="259">
        <f t="shared" si="19"/>
        <v>1774020</v>
      </c>
      <c r="J68" s="259">
        <f t="shared" si="19"/>
        <v>1407214</v>
      </c>
      <c r="K68" s="259">
        <f t="shared" si="19"/>
        <v>8909298</v>
      </c>
      <c r="L68" s="259">
        <f t="shared" si="19"/>
        <v>15779092</v>
      </c>
      <c r="M68" s="259">
        <f t="shared" si="19"/>
        <v>31897439</v>
      </c>
      <c r="N68" s="259">
        <f t="shared" si="19"/>
        <v>187471</v>
      </c>
      <c r="O68" s="259">
        <f t="shared" si="19"/>
        <v>4384615</v>
      </c>
      <c r="P68" s="259">
        <f t="shared" si="19"/>
        <v>4849636</v>
      </c>
      <c r="Q68" s="259">
        <f t="shared" si="19"/>
        <v>8474125</v>
      </c>
      <c r="R68" s="259">
        <f t="shared" si="19"/>
        <v>322567</v>
      </c>
      <c r="S68" s="259">
        <f t="shared" si="19"/>
        <v>3992188</v>
      </c>
      <c r="T68" s="259">
        <f t="shared" si="19"/>
        <v>623</v>
      </c>
      <c r="U68" s="226">
        <f t="shared" si="18"/>
        <v>92661900</v>
      </c>
    </row>
    <row r="69" spans="1:21" ht="24">
      <c r="A69" s="150" t="str">
        <f t="shared" si="2"/>
        <v>701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3832051</v>
      </c>
      <c r="I69" s="229">
        <f>LA_San!I69+LA_Cons!I69</f>
        <v>218773</v>
      </c>
      <c r="J69" s="229">
        <f>LA_San!J69+LA_Cons!J69</f>
        <v>245416</v>
      </c>
      <c r="K69" s="229">
        <f>LA_San!K69+LA_Cons!K69</f>
        <v>1349928</v>
      </c>
      <c r="L69" s="229">
        <f>LA_San!L69+LA_Cons!L69</f>
        <v>2048452</v>
      </c>
      <c r="M69" s="229">
        <f>LA_San!M69+LA_Cons!M69</f>
        <v>5063104</v>
      </c>
      <c r="N69" s="229">
        <f>LA_San!N69+LA_Cons!N69</f>
        <v>14507</v>
      </c>
      <c r="O69" s="229">
        <f>LA_San!O69+LA_Cons!O69</f>
        <v>610557</v>
      </c>
      <c r="P69" s="229">
        <f>LA_San!P69+LA_Cons!P69</f>
        <v>440684</v>
      </c>
      <c r="Q69" s="229">
        <f>LA_San!Q69+LA_Cons!Q69</f>
        <v>970067</v>
      </c>
      <c r="R69" s="229">
        <f>LA_San!R69+LA_Cons!R69</f>
        <v>12</v>
      </c>
      <c r="S69" s="229">
        <f>LA_San!S69+LA_Cons!S69</f>
        <v>529744</v>
      </c>
      <c r="T69" s="229">
        <f>LA_San!T69+LA_Cons!T69</f>
        <v>0</v>
      </c>
      <c r="U69" s="226">
        <f t="shared" si="18"/>
        <v>15323295</v>
      </c>
    </row>
    <row r="70" spans="1:21" ht="24">
      <c r="A70" s="150" t="str">
        <f t="shared" si="2"/>
        <v>701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700505</v>
      </c>
      <c r="I70" s="229">
        <f>LA_San!I70+LA_Cons!I70</f>
        <v>370903</v>
      </c>
      <c r="J70" s="229">
        <f>LA_San!J70+LA_Cons!J70</f>
        <v>255933</v>
      </c>
      <c r="K70" s="229">
        <f>LA_San!K70+LA_Cons!K70</f>
        <v>2164883</v>
      </c>
      <c r="L70" s="229">
        <f>LA_San!L70+LA_Cons!L70</f>
        <v>4066975</v>
      </c>
      <c r="M70" s="229">
        <f>LA_San!M70+LA_Cons!M70</f>
        <v>7632105</v>
      </c>
      <c r="N70" s="229">
        <f>LA_San!N70+LA_Cons!N70</f>
        <v>63120</v>
      </c>
      <c r="O70" s="229">
        <f>LA_San!O70+LA_Cons!O70</f>
        <v>1257668</v>
      </c>
      <c r="P70" s="229">
        <f>LA_San!P70+LA_Cons!P70</f>
        <v>584207</v>
      </c>
      <c r="Q70" s="229">
        <f>LA_San!Q70+LA_Cons!Q70</f>
        <v>1843245</v>
      </c>
      <c r="R70" s="229">
        <f>LA_San!R70+LA_Cons!R70</f>
        <v>0</v>
      </c>
      <c r="S70" s="229">
        <f>LA_San!S70+LA_Cons!S70</f>
        <v>500000</v>
      </c>
      <c r="T70" s="229">
        <f>LA_San!T70+LA_Cons!T70</f>
        <v>0</v>
      </c>
      <c r="U70" s="226">
        <f t="shared" si="18"/>
        <v>19439544</v>
      </c>
    </row>
    <row r="71" spans="1:21" ht="24">
      <c r="A71" s="150" t="str">
        <f t="shared" si="2"/>
        <v>701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6151056</v>
      </c>
      <c r="I71" s="229">
        <f>LA_San!I71+LA_Cons!I71</f>
        <v>1184344</v>
      </c>
      <c r="J71" s="229">
        <f>LA_San!J71+LA_Cons!J71</f>
        <v>905865</v>
      </c>
      <c r="K71" s="229">
        <f>LA_San!K71+LA_Cons!K71</f>
        <v>5394487</v>
      </c>
      <c r="L71" s="229">
        <f>LA_San!L71+LA_Cons!L71</f>
        <v>9663665</v>
      </c>
      <c r="M71" s="229">
        <f>LA_San!M71+LA_Cons!M71</f>
        <v>19202230</v>
      </c>
      <c r="N71" s="229">
        <f>LA_San!N71+LA_Cons!N71</f>
        <v>109844</v>
      </c>
      <c r="O71" s="229">
        <f>LA_San!O71+LA_Cons!O71</f>
        <v>2516390</v>
      </c>
      <c r="P71" s="229">
        <f>LA_San!P71+LA_Cons!P71</f>
        <v>3824745</v>
      </c>
      <c r="Q71" s="229">
        <f>LA_San!Q71+LA_Cons!Q71</f>
        <v>5660813</v>
      </c>
      <c r="R71" s="229">
        <f>LA_San!R71+LA_Cons!R71</f>
        <v>322555</v>
      </c>
      <c r="S71" s="229">
        <f>LA_San!S71+LA_Cons!S71</f>
        <v>2962444</v>
      </c>
      <c r="T71" s="229">
        <f>LA_San!T71+LA_Cons!T71</f>
        <v>623</v>
      </c>
      <c r="U71" s="226">
        <f t="shared" si="18"/>
        <v>57899061</v>
      </c>
    </row>
    <row r="72" spans="1:21" ht="24">
      <c r="A72" s="150" t="str">
        <f t="shared" si="2"/>
        <v>701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701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701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305515</v>
      </c>
      <c r="I74" s="259">
        <f t="shared" si="20"/>
        <v>314694</v>
      </c>
      <c r="J74" s="259">
        <f t="shared" si="20"/>
        <v>177454</v>
      </c>
      <c r="K74" s="259">
        <f t="shared" si="20"/>
        <v>517099</v>
      </c>
      <c r="L74" s="259">
        <f t="shared" si="20"/>
        <v>2525305</v>
      </c>
      <c r="M74" s="259">
        <f t="shared" si="20"/>
        <v>3043156</v>
      </c>
      <c r="N74" s="259">
        <f t="shared" si="20"/>
        <v>842</v>
      </c>
      <c r="O74" s="259">
        <f t="shared" si="20"/>
        <v>596921</v>
      </c>
      <c r="P74" s="259">
        <f t="shared" si="20"/>
        <v>184772</v>
      </c>
      <c r="Q74" s="259">
        <f t="shared" si="20"/>
        <v>405156</v>
      </c>
      <c r="R74" s="259">
        <f t="shared" si="20"/>
        <v>26637</v>
      </c>
      <c r="S74" s="259">
        <f t="shared" si="20"/>
        <v>331848</v>
      </c>
      <c r="T74" s="259">
        <f t="shared" si="20"/>
        <v>51</v>
      </c>
      <c r="U74" s="226">
        <f t="shared" si="18"/>
        <v>8429450</v>
      </c>
    </row>
    <row r="75" spans="1:21" ht="24">
      <c r="A75" s="150" t="str">
        <f t="shared" si="2"/>
        <v>701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15</v>
      </c>
      <c r="I75" s="229">
        <f>LA_San!I75+LA_Cons!I75</f>
        <v>3</v>
      </c>
      <c r="J75" s="229">
        <f>LA_San!J75+LA_Cons!J75</f>
        <v>161</v>
      </c>
      <c r="K75" s="229">
        <f>LA_San!K75+LA_Cons!K75</f>
        <v>124</v>
      </c>
      <c r="L75" s="229">
        <f>LA_San!L75+LA_Cons!L75</f>
        <v>11220</v>
      </c>
      <c r="M75" s="229">
        <f>LA_San!M75+LA_Cons!M75</f>
        <v>95</v>
      </c>
      <c r="N75" s="229">
        <f>LA_San!N75+LA_Cons!N75</f>
        <v>0</v>
      </c>
      <c r="O75" s="229">
        <f>LA_San!O75+LA_Cons!O75</f>
        <v>41</v>
      </c>
      <c r="P75" s="229">
        <f>LA_San!P75+LA_Cons!P75</f>
        <v>75</v>
      </c>
      <c r="Q75" s="229">
        <f>LA_San!Q75+LA_Cons!Q75</f>
        <v>281</v>
      </c>
      <c r="R75" s="229">
        <f>LA_San!R75+LA_Cons!R75</f>
        <v>1</v>
      </c>
      <c r="S75" s="229">
        <f>LA_San!S75+LA_Cons!S75</f>
        <v>19</v>
      </c>
      <c r="T75" s="229">
        <f>LA_San!T75+LA_Cons!T75</f>
        <v>0</v>
      </c>
      <c r="U75" s="226">
        <f t="shared" si="18"/>
        <v>12035</v>
      </c>
    </row>
    <row r="76" spans="1:21" ht="24">
      <c r="A76" s="150" t="str">
        <f t="shared" si="2"/>
        <v>701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6361</v>
      </c>
      <c r="I76" s="229">
        <f>LA_San!I76+LA_Cons!I76</f>
        <v>2697</v>
      </c>
      <c r="J76" s="229">
        <f>LA_San!J76+LA_Cons!J76</f>
        <v>6868</v>
      </c>
      <c r="K76" s="229">
        <f>LA_San!K76+LA_Cons!K76</f>
        <v>79811</v>
      </c>
      <c r="L76" s="229">
        <f>LA_San!L76+LA_Cons!L76</f>
        <v>84819</v>
      </c>
      <c r="M76" s="229">
        <f>LA_San!M76+LA_Cons!M76</f>
        <v>342314</v>
      </c>
      <c r="N76" s="229">
        <f>LA_San!N76+LA_Cons!N76</f>
        <v>353</v>
      </c>
      <c r="O76" s="229">
        <f>LA_San!O76+LA_Cons!O76</f>
        <v>403645</v>
      </c>
      <c r="P76" s="229">
        <f>LA_San!P76+LA_Cons!P76</f>
        <v>19603</v>
      </c>
      <c r="Q76" s="229">
        <f>LA_San!Q76+LA_Cons!Q76</f>
        <v>37097</v>
      </c>
      <c r="R76" s="229">
        <f>LA_San!R76+LA_Cons!R76</f>
        <v>3003</v>
      </c>
      <c r="S76" s="229">
        <f>LA_San!S76+LA_Cons!S76</f>
        <v>36613</v>
      </c>
      <c r="T76" s="229">
        <f>LA_San!T76+LA_Cons!T76</f>
        <v>6</v>
      </c>
      <c r="U76" s="226">
        <f t="shared" si="18"/>
        <v>1023190</v>
      </c>
    </row>
    <row r="77" spans="1:21" ht="24">
      <c r="A77" s="150" t="str">
        <f t="shared" si="2"/>
        <v>701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299139</v>
      </c>
      <c r="I77" s="229">
        <f>LA_San!I77+LA_Cons!I77</f>
        <v>311994</v>
      </c>
      <c r="J77" s="229">
        <f>LA_San!J77+LA_Cons!J77</f>
        <v>170425</v>
      </c>
      <c r="K77" s="229">
        <f>LA_San!K77+LA_Cons!K77</f>
        <v>437164</v>
      </c>
      <c r="L77" s="229">
        <f>LA_San!L77+LA_Cons!L77</f>
        <v>2429266</v>
      </c>
      <c r="M77" s="229">
        <f>LA_San!M77+LA_Cons!M77</f>
        <v>2700747</v>
      </c>
      <c r="N77" s="229">
        <f>LA_San!N77+LA_Cons!N77</f>
        <v>489</v>
      </c>
      <c r="O77" s="229">
        <f>LA_San!O77+LA_Cons!O77</f>
        <v>193235</v>
      </c>
      <c r="P77" s="229">
        <f>LA_San!P77+LA_Cons!P77</f>
        <v>165094</v>
      </c>
      <c r="Q77" s="229">
        <f>LA_San!Q77+LA_Cons!Q77</f>
        <v>367778</v>
      </c>
      <c r="R77" s="229">
        <f>LA_San!R77+LA_Cons!R77</f>
        <v>23633</v>
      </c>
      <c r="S77" s="229">
        <f>LA_San!S77+LA_Cons!S77</f>
        <v>295216</v>
      </c>
      <c r="T77" s="229">
        <f>LA_San!T77+LA_Cons!T77</f>
        <v>45</v>
      </c>
      <c r="U77" s="226">
        <f t="shared" si="18"/>
        <v>7394225</v>
      </c>
    </row>
    <row r="78" spans="1:21" ht="24">
      <c r="A78" s="150" t="str">
        <f t="shared" si="2"/>
        <v>701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701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701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6">$K$6</f>
        <v>701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213805</v>
      </c>
      <c r="I81" s="219">
        <f aca="true" t="shared" si="23" ref="I81:T81">I82+I85+I86+I87+I88+I89</f>
        <v>258433</v>
      </c>
      <c r="J81" s="219">
        <f t="shared" si="23"/>
        <v>541081</v>
      </c>
      <c r="K81" s="219">
        <f t="shared" si="23"/>
        <v>1754593</v>
      </c>
      <c r="L81" s="219">
        <f t="shared" si="23"/>
        <v>2265842</v>
      </c>
      <c r="M81" s="219">
        <f t="shared" si="23"/>
        <v>8220566</v>
      </c>
      <c r="N81" s="219">
        <f t="shared" si="23"/>
        <v>186425</v>
      </c>
      <c r="O81" s="219">
        <f t="shared" si="23"/>
        <v>1191991</v>
      </c>
      <c r="P81" s="219">
        <f t="shared" si="23"/>
        <v>709149</v>
      </c>
      <c r="Q81" s="219">
        <f t="shared" si="23"/>
        <v>938382</v>
      </c>
      <c r="R81" s="219">
        <f t="shared" si="23"/>
        <v>78999</v>
      </c>
      <c r="S81" s="219">
        <f t="shared" si="23"/>
        <v>994491</v>
      </c>
      <c r="T81" s="219">
        <f t="shared" si="23"/>
        <v>151</v>
      </c>
      <c r="U81" s="179">
        <f t="shared" si="18"/>
        <v>17353908</v>
      </c>
    </row>
    <row r="82" spans="1:21" ht="27">
      <c r="A82" s="150" t="str">
        <f t="shared" si="21"/>
        <v>701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32653</v>
      </c>
      <c r="I82" s="259">
        <f t="shared" si="24"/>
        <v>3278</v>
      </c>
      <c r="J82" s="259">
        <f t="shared" si="24"/>
        <v>347</v>
      </c>
      <c r="K82" s="259">
        <f t="shared" si="24"/>
        <v>26869</v>
      </c>
      <c r="L82" s="259">
        <f t="shared" si="24"/>
        <v>0</v>
      </c>
      <c r="M82" s="259">
        <f t="shared" si="24"/>
        <v>329548</v>
      </c>
      <c r="N82" s="259">
        <f t="shared" si="24"/>
        <v>0</v>
      </c>
      <c r="O82" s="259">
        <f t="shared" si="24"/>
        <v>87136</v>
      </c>
      <c r="P82" s="259">
        <f t="shared" si="24"/>
        <v>15921</v>
      </c>
      <c r="Q82" s="259">
        <f t="shared" si="24"/>
        <v>20921</v>
      </c>
      <c r="R82" s="259">
        <f t="shared" si="24"/>
        <v>3072</v>
      </c>
      <c r="S82" s="259">
        <f t="shared" si="24"/>
        <v>37366</v>
      </c>
      <c r="T82" s="259">
        <f t="shared" si="24"/>
        <v>6</v>
      </c>
      <c r="U82" s="226">
        <f t="shared" si="18"/>
        <v>557117</v>
      </c>
    </row>
    <row r="83" spans="1:21" ht="12.75">
      <c r="A83" s="150" t="str">
        <f t="shared" si="21"/>
        <v>701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0</v>
      </c>
    </row>
    <row r="84" spans="1:21" ht="12.75">
      <c r="A84" s="150" t="str">
        <f t="shared" si="21"/>
        <v>701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32653</v>
      </c>
      <c r="I84" s="229">
        <f>LA_San!I84+LA_Cons!I84</f>
        <v>3278</v>
      </c>
      <c r="J84" s="229">
        <f>LA_San!J84+LA_Cons!J84</f>
        <v>347</v>
      </c>
      <c r="K84" s="229">
        <f>LA_San!K84+LA_Cons!K84</f>
        <v>26869</v>
      </c>
      <c r="L84" s="229">
        <f>LA_San!L84+LA_Cons!L84</f>
        <v>0</v>
      </c>
      <c r="M84" s="229">
        <f>LA_San!M84+LA_Cons!M84</f>
        <v>329548</v>
      </c>
      <c r="N84" s="229">
        <f>LA_San!N84+LA_Cons!N84</f>
        <v>0</v>
      </c>
      <c r="O84" s="229">
        <f>LA_San!O84+LA_Cons!O84</f>
        <v>87136</v>
      </c>
      <c r="P84" s="229">
        <f>LA_San!P84+LA_Cons!P84</f>
        <v>15921</v>
      </c>
      <c r="Q84" s="229">
        <f>LA_San!Q84+LA_Cons!Q84</f>
        <v>20921</v>
      </c>
      <c r="R84" s="229">
        <f>LA_San!R84+LA_Cons!R84</f>
        <v>3072</v>
      </c>
      <c r="S84" s="229">
        <f>LA_San!S84+LA_Cons!S84</f>
        <v>37366</v>
      </c>
      <c r="T84" s="229">
        <f>LA_San!T84+LA_Cons!T84</f>
        <v>6</v>
      </c>
      <c r="U84" s="226">
        <f t="shared" si="18"/>
        <v>557117</v>
      </c>
    </row>
    <row r="85" spans="1:21" ht="27">
      <c r="A85" s="150" t="str">
        <f t="shared" si="21"/>
        <v>701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33625</v>
      </c>
      <c r="I85" s="229">
        <f>LA_San!I85+LA_Cons!I85</f>
        <v>11275</v>
      </c>
      <c r="J85" s="229">
        <f>LA_San!J85+LA_Cons!J85</f>
        <v>346134</v>
      </c>
      <c r="K85" s="229">
        <f>LA_San!K85+LA_Cons!K85</f>
        <v>124604</v>
      </c>
      <c r="L85" s="229">
        <f>LA_San!L85+LA_Cons!L85</f>
        <v>200086</v>
      </c>
      <c r="M85" s="229">
        <f>LA_San!M85+LA_Cons!M85</f>
        <v>1341074</v>
      </c>
      <c r="N85" s="229">
        <f>LA_San!N85+LA_Cons!N85</f>
        <v>0</v>
      </c>
      <c r="O85" s="229">
        <f>LA_San!O85+LA_Cons!O85</f>
        <v>186277</v>
      </c>
      <c r="P85" s="229">
        <f>LA_San!P85+LA_Cons!P85</f>
        <v>224489</v>
      </c>
      <c r="Q85" s="229">
        <f>LA_San!Q85+LA_Cons!Q85</f>
        <v>92847</v>
      </c>
      <c r="R85" s="229">
        <f>LA_San!R85+LA_Cons!R85</f>
        <v>13687</v>
      </c>
      <c r="S85" s="229">
        <f>LA_San!S85+LA_Cons!S85</f>
        <v>193023</v>
      </c>
      <c r="T85" s="229">
        <f>LA_San!T85+LA_Cons!T85</f>
        <v>26</v>
      </c>
      <c r="U85" s="226">
        <f t="shared" si="18"/>
        <v>2767147</v>
      </c>
    </row>
    <row r="86" spans="1:21" ht="40.5">
      <c r="A86" s="150" t="str">
        <f t="shared" si="21"/>
        <v>701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48676</v>
      </c>
      <c r="I86" s="229">
        <f>LA_San!I86+LA_Cons!I86</f>
        <v>109811</v>
      </c>
      <c r="J86" s="229">
        <f>LA_San!J86+LA_Cons!J86</f>
        <v>96522</v>
      </c>
      <c r="K86" s="229">
        <f>LA_San!K86+LA_Cons!K86</f>
        <v>466253</v>
      </c>
      <c r="L86" s="229">
        <f>LA_San!L86+LA_Cons!L86</f>
        <v>790412</v>
      </c>
      <c r="M86" s="229">
        <f>LA_San!M86+LA_Cons!M86</f>
        <v>2283061</v>
      </c>
      <c r="N86" s="229">
        <f>LA_San!N86+LA_Cons!N86</f>
        <v>28454</v>
      </c>
      <c r="O86" s="229">
        <f>LA_San!O86+LA_Cons!O86</f>
        <v>287142</v>
      </c>
      <c r="P86" s="229">
        <f>LA_San!P86+LA_Cons!P86</f>
        <v>169475</v>
      </c>
      <c r="Q86" s="229">
        <f>LA_San!Q86+LA_Cons!Q86</f>
        <v>278020</v>
      </c>
      <c r="R86" s="229">
        <f>LA_San!R86+LA_Cons!R86</f>
        <v>21501</v>
      </c>
      <c r="S86" s="229">
        <f>LA_San!S86+LA_Cons!S86</f>
        <v>267660</v>
      </c>
      <c r="T86" s="229">
        <f>LA_San!T86+LA_Cons!T86</f>
        <v>41</v>
      </c>
      <c r="U86" s="226">
        <f t="shared" si="18"/>
        <v>4847028</v>
      </c>
    </row>
    <row r="87" spans="1:21" ht="27">
      <c r="A87" s="150" t="str">
        <f t="shared" si="21"/>
        <v>701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98851</v>
      </c>
      <c r="I87" s="229">
        <f>LA_San!I87+LA_Cons!I87</f>
        <v>134069</v>
      </c>
      <c r="J87" s="229">
        <f>LA_San!J87+LA_Cons!J87</f>
        <v>98078</v>
      </c>
      <c r="K87" s="229">
        <f>LA_San!K87+LA_Cons!K87</f>
        <v>1136867</v>
      </c>
      <c r="L87" s="229">
        <f>LA_San!L87+LA_Cons!L87</f>
        <v>1275344</v>
      </c>
      <c r="M87" s="229">
        <f>LA_San!M87+LA_Cons!M87</f>
        <v>4266883</v>
      </c>
      <c r="N87" s="229">
        <f>LA_San!N87+LA_Cons!N87</f>
        <v>157971</v>
      </c>
      <c r="O87" s="229">
        <f>LA_San!O87+LA_Cons!O87</f>
        <v>631436</v>
      </c>
      <c r="P87" s="229">
        <f>LA_San!P87+LA_Cons!P87</f>
        <v>299264</v>
      </c>
      <c r="Q87" s="229">
        <f>LA_San!Q87+LA_Cons!Q87</f>
        <v>546594</v>
      </c>
      <c r="R87" s="229">
        <f>LA_San!R87+LA_Cons!R87</f>
        <v>40739</v>
      </c>
      <c r="S87" s="229">
        <f>LA_San!S87+LA_Cons!S87</f>
        <v>496442</v>
      </c>
      <c r="T87" s="229">
        <f>LA_San!T87+LA_Cons!T87</f>
        <v>78</v>
      </c>
      <c r="U87" s="226">
        <f t="shared" si="18"/>
        <v>9182616</v>
      </c>
    </row>
    <row r="88" spans="1:21" ht="27">
      <c r="A88" s="150" t="str">
        <f t="shared" si="21"/>
        <v>701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701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701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16488</v>
      </c>
      <c r="I90" s="220">
        <f t="shared" si="25"/>
        <v>43229</v>
      </c>
      <c r="J90" s="220">
        <f t="shared" si="25"/>
        <v>20617</v>
      </c>
      <c r="K90" s="220">
        <f t="shared" si="25"/>
        <v>293314</v>
      </c>
      <c r="L90" s="220">
        <f t="shared" si="25"/>
        <v>440655</v>
      </c>
      <c r="M90" s="220">
        <f t="shared" si="25"/>
        <v>779329</v>
      </c>
      <c r="N90" s="220">
        <f t="shared" si="25"/>
        <v>27398</v>
      </c>
      <c r="O90" s="220">
        <f t="shared" si="25"/>
        <v>108336</v>
      </c>
      <c r="P90" s="220">
        <f t="shared" si="25"/>
        <v>66601</v>
      </c>
      <c r="Q90" s="220">
        <f t="shared" si="25"/>
        <v>151940</v>
      </c>
      <c r="R90" s="220">
        <f t="shared" si="25"/>
        <v>7306</v>
      </c>
      <c r="S90" s="220">
        <f t="shared" si="25"/>
        <v>89123</v>
      </c>
      <c r="T90" s="220">
        <f t="shared" si="25"/>
        <v>14</v>
      </c>
      <c r="U90" s="179">
        <f t="shared" si="18"/>
        <v>2044350</v>
      </c>
    </row>
    <row r="91" spans="1:21" ht="27">
      <c r="A91" s="150" t="str">
        <f t="shared" si="21"/>
        <v>701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11255</v>
      </c>
      <c r="I91" s="229">
        <f>LA_San!I91+LA_Cons!I91</f>
        <v>40482</v>
      </c>
      <c r="J91" s="229">
        <f>LA_San!J91+LA_Cons!J91</f>
        <v>14957</v>
      </c>
      <c r="K91" s="229">
        <f>LA_San!K91+LA_Cons!K91</f>
        <v>244167</v>
      </c>
      <c r="L91" s="229">
        <f>LA_San!L91+LA_Cons!L91</f>
        <v>369226</v>
      </c>
      <c r="M91" s="229">
        <f>LA_San!M91+LA_Cons!M91</f>
        <v>483002</v>
      </c>
      <c r="N91" s="229">
        <f>LA_San!N91+LA_Cons!N91</f>
        <v>3384</v>
      </c>
      <c r="O91" s="229">
        <f>LA_San!O91+LA_Cons!O91</f>
        <v>93314</v>
      </c>
      <c r="P91" s="229">
        <f>LA_San!P91+LA_Cons!P91</f>
        <v>50473</v>
      </c>
      <c r="Q91" s="229">
        <f>LA_San!Q91+LA_Cons!Q91</f>
        <v>122654</v>
      </c>
      <c r="R91" s="229">
        <f>LA_San!R91+LA_Cons!R91</f>
        <v>4705</v>
      </c>
      <c r="S91" s="229">
        <f>LA_San!S91+LA_Cons!S91</f>
        <v>57427</v>
      </c>
      <c r="T91" s="229">
        <f>LA_San!T91+LA_Cons!T91</f>
        <v>9</v>
      </c>
      <c r="U91" s="226">
        <f t="shared" si="18"/>
        <v>1495055</v>
      </c>
    </row>
    <row r="92" spans="1:21" ht="27">
      <c r="A92" s="150" t="str">
        <f t="shared" si="21"/>
        <v>701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701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701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701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5233</v>
      </c>
      <c r="I95" s="302">
        <f>LA_San!I95+LA_Cons!I95</f>
        <v>2747</v>
      </c>
      <c r="J95" s="302">
        <f>LA_San!J95+LA_Cons!J95</f>
        <v>5660</v>
      </c>
      <c r="K95" s="302">
        <f>LA_San!K95+LA_Cons!K95</f>
        <v>49147</v>
      </c>
      <c r="L95" s="302">
        <f>LA_San!L95+LA_Cons!L95</f>
        <v>71429</v>
      </c>
      <c r="M95" s="302">
        <f>LA_San!M95+LA_Cons!M95</f>
        <v>296327</v>
      </c>
      <c r="N95" s="302">
        <f>LA_San!N95+LA_Cons!N95</f>
        <v>24014</v>
      </c>
      <c r="O95" s="302">
        <f>LA_San!O95+LA_Cons!O95</f>
        <v>15022</v>
      </c>
      <c r="P95" s="302">
        <f>LA_San!P95+LA_Cons!P95</f>
        <v>16128</v>
      </c>
      <c r="Q95" s="302">
        <f>LA_San!Q95+LA_Cons!Q95</f>
        <v>29286</v>
      </c>
      <c r="R95" s="302">
        <f>LA_San!R95+LA_Cons!R95</f>
        <v>2601</v>
      </c>
      <c r="S95" s="302">
        <f>LA_San!S95+LA_Cons!S95</f>
        <v>31696</v>
      </c>
      <c r="T95" s="302">
        <f>LA_San!T95+LA_Cons!T95</f>
        <v>5</v>
      </c>
      <c r="U95" s="303">
        <f t="shared" si="18"/>
        <v>549295</v>
      </c>
    </row>
    <row r="96" spans="1:21" ht="14.25">
      <c r="A96" s="150" t="str">
        <f t="shared" si="21"/>
        <v>701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273968</v>
      </c>
      <c r="I96" s="220">
        <f t="shared" si="26"/>
        <v>259611</v>
      </c>
      <c r="J96" s="220">
        <f t="shared" si="26"/>
        <v>142042</v>
      </c>
      <c r="K96" s="220">
        <f t="shared" si="26"/>
        <v>2134510</v>
      </c>
      <c r="L96" s="220">
        <f t="shared" si="26"/>
        <v>2433811</v>
      </c>
      <c r="M96" s="220">
        <f t="shared" si="26"/>
        <v>4484265</v>
      </c>
      <c r="N96" s="220">
        <f t="shared" si="26"/>
        <v>63372</v>
      </c>
      <c r="O96" s="220">
        <f t="shared" si="26"/>
        <v>1968958</v>
      </c>
      <c r="P96" s="220">
        <f t="shared" si="26"/>
        <v>403230</v>
      </c>
      <c r="Q96" s="220">
        <f t="shared" si="26"/>
        <v>761802</v>
      </c>
      <c r="R96" s="220">
        <f t="shared" si="26"/>
        <v>54339</v>
      </c>
      <c r="S96" s="220">
        <f t="shared" si="26"/>
        <v>662391</v>
      </c>
      <c r="T96" s="220">
        <f t="shared" si="26"/>
        <v>107</v>
      </c>
      <c r="U96" s="179">
        <f t="shared" si="18"/>
        <v>13642406</v>
      </c>
    </row>
    <row r="97" spans="1:21" ht="27">
      <c r="A97" s="150" t="str">
        <f t="shared" si="21"/>
        <v>701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164012</v>
      </c>
      <c r="I97" s="229">
        <f>LA_San!I97+LA_Cons!I97</f>
        <v>239515</v>
      </c>
      <c r="J97" s="229">
        <f>LA_San!J97+LA_Cons!J97</f>
        <v>113039</v>
      </c>
      <c r="K97" s="229">
        <f>LA_San!K97+LA_Cons!K97</f>
        <v>1358109</v>
      </c>
      <c r="L97" s="229">
        <f>LA_San!L97+LA_Cons!L97</f>
        <v>1792448</v>
      </c>
      <c r="M97" s="229">
        <f>LA_San!M97+LA_Cons!M97</f>
        <v>3342257</v>
      </c>
      <c r="N97" s="229">
        <f>LA_San!N97+LA_Cons!N97</f>
        <v>63369</v>
      </c>
      <c r="O97" s="229">
        <f>LA_San!O97+LA_Cons!O97</f>
        <v>1646058</v>
      </c>
      <c r="P97" s="229">
        <f>LA_San!P97+LA_Cons!P97</f>
        <v>326760</v>
      </c>
      <c r="Q97" s="229">
        <f>LA_San!Q97+LA_Cons!Q97</f>
        <v>642905</v>
      </c>
      <c r="R97" s="229">
        <f>LA_San!R97+LA_Cons!R97</f>
        <v>41821</v>
      </c>
      <c r="S97" s="229">
        <f>LA_San!S97+LA_Cons!S97</f>
        <v>509880</v>
      </c>
      <c r="T97" s="229">
        <f>LA_San!T97+LA_Cons!T97</f>
        <v>80</v>
      </c>
      <c r="U97" s="226">
        <f t="shared" si="18"/>
        <v>10240253</v>
      </c>
    </row>
    <row r="98" spans="1:21" ht="27">
      <c r="A98" s="150" t="str">
        <f t="shared" si="21"/>
        <v>701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701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701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701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105607</v>
      </c>
      <c r="I101" s="229">
        <f>LA_San!I101+LA_Cons!I101</f>
        <v>14925</v>
      </c>
      <c r="J101" s="229">
        <f>LA_San!J101+LA_Cons!J101</f>
        <v>28999</v>
      </c>
      <c r="K101" s="229">
        <f>LA_San!K101+LA_Cons!K101</f>
        <v>166706</v>
      </c>
      <c r="L101" s="229">
        <f>LA_San!L101+LA_Cons!L101</f>
        <v>568053</v>
      </c>
      <c r="M101" s="229">
        <f>LA_San!M101+LA_Cons!M101</f>
        <v>1139947</v>
      </c>
      <c r="N101" s="229">
        <f>LA_San!N101+LA_Cons!N101</f>
        <v>0</v>
      </c>
      <c r="O101" s="229">
        <f>LA_San!O101+LA_Cons!O101</f>
        <v>321884</v>
      </c>
      <c r="P101" s="229">
        <f>LA_San!P101+LA_Cons!P101</f>
        <v>74052</v>
      </c>
      <c r="Q101" s="229">
        <f>LA_San!Q101+LA_Cons!Q101</f>
        <v>86568</v>
      </c>
      <c r="R101" s="229">
        <f>LA_San!R101+LA_Cons!R101</f>
        <v>12479</v>
      </c>
      <c r="S101" s="229">
        <f>LA_San!S101+LA_Cons!S101</f>
        <v>152012</v>
      </c>
      <c r="T101" s="229">
        <f>LA_San!T101+LA_Cons!T101</f>
        <v>24</v>
      </c>
      <c r="U101" s="226">
        <f t="shared" si="27"/>
        <v>2671256</v>
      </c>
    </row>
    <row r="102" spans="1:21" ht="27.75" thickBot="1">
      <c r="A102" s="150" t="str">
        <f t="shared" si="21"/>
        <v>701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4349</v>
      </c>
      <c r="I102" s="273">
        <f>LA_San!I102+LA_Cons!I102</f>
        <v>5171</v>
      </c>
      <c r="J102" s="273">
        <f>LA_San!J102+LA_Cons!J102</f>
        <v>4</v>
      </c>
      <c r="K102" s="273">
        <f>LA_San!K102+LA_Cons!K102</f>
        <v>609695</v>
      </c>
      <c r="L102" s="273">
        <f>LA_San!L102+LA_Cons!L102</f>
        <v>73310</v>
      </c>
      <c r="M102" s="273">
        <f>LA_San!M102+LA_Cons!M102</f>
        <v>2061</v>
      </c>
      <c r="N102" s="273">
        <f>LA_San!N102+LA_Cons!N102</f>
        <v>3</v>
      </c>
      <c r="O102" s="273">
        <f>LA_San!O102+LA_Cons!O102</f>
        <v>1016</v>
      </c>
      <c r="P102" s="273">
        <f>LA_San!P102+LA_Cons!P102</f>
        <v>2418</v>
      </c>
      <c r="Q102" s="273">
        <f>LA_San!Q102+LA_Cons!Q102</f>
        <v>32329</v>
      </c>
      <c r="R102" s="273">
        <f>LA_San!R102+LA_Cons!R102</f>
        <v>39</v>
      </c>
      <c r="S102" s="273">
        <f>LA_San!S102+LA_Cons!S102</f>
        <v>499</v>
      </c>
      <c r="T102" s="273">
        <f>LA_San!T102+LA_Cons!T102</f>
        <v>3</v>
      </c>
      <c r="U102" s="241">
        <f t="shared" si="27"/>
        <v>730897</v>
      </c>
    </row>
    <row r="103" spans="1:21" ht="15" thickBot="1">
      <c r="A103" s="150" t="str">
        <f t="shared" si="21"/>
        <v>701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701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701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107404665</v>
      </c>
      <c r="I105" s="253">
        <f t="shared" si="28"/>
        <v>2752717</v>
      </c>
      <c r="J105" s="253">
        <f t="shared" si="28"/>
        <v>44924140</v>
      </c>
      <c r="K105" s="253">
        <f t="shared" si="28"/>
        <v>26241320</v>
      </c>
      <c r="L105" s="253">
        <f t="shared" si="28"/>
        <v>25408078</v>
      </c>
      <c r="M105" s="253">
        <f t="shared" si="28"/>
        <v>55064946</v>
      </c>
      <c r="N105" s="253">
        <f t="shared" si="28"/>
        <v>465508</v>
      </c>
      <c r="O105" s="253">
        <f t="shared" si="28"/>
        <v>12326340</v>
      </c>
      <c r="P105" s="253">
        <f t="shared" si="28"/>
        <v>7779436</v>
      </c>
      <c r="Q105" s="253">
        <f t="shared" si="28"/>
        <v>13001896</v>
      </c>
      <c r="R105" s="253">
        <f t="shared" si="28"/>
        <v>586114</v>
      </c>
      <c r="S105" s="253">
        <f t="shared" si="28"/>
        <v>7249035</v>
      </c>
      <c r="T105" s="253">
        <f t="shared" si="28"/>
        <v>1129</v>
      </c>
      <c r="U105" s="217">
        <f t="shared" si="27"/>
        <v>303205324</v>
      </c>
    </row>
    <row r="106" spans="1:21" ht="17.25" thickBot="1">
      <c r="A106" s="150" t="str">
        <f t="shared" si="21"/>
        <v>701</v>
      </c>
      <c r="B106" s="150" t="s">
        <v>74</v>
      </c>
      <c r="C106" s="172" t="str">
        <f t="shared" si="22"/>
        <v>ASSISTENZA OSPEDALIERA</v>
      </c>
      <c r="D106" s="642" t="s">
        <v>285</v>
      </c>
      <c r="E106" s="644"/>
      <c r="F106" s="644"/>
      <c r="G106" s="644"/>
      <c r="H106" s="640"/>
      <c r="I106" s="640"/>
      <c r="J106" s="640"/>
      <c r="K106" s="640"/>
      <c r="L106" s="640"/>
      <c r="M106" s="640"/>
      <c r="N106" s="640"/>
      <c r="O106" s="640"/>
      <c r="P106" s="640"/>
      <c r="Q106" s="640"/>
      <c r="R106" s="640"/>
      <c r="S106" s="640"/>
      <c r="T106" s="640"/>
      <c r="U106" s="641"/>
    </row>
    <row r="107" spans="1:21" ht="14.25">
      <c r="A107" s="150" t="str">
        <f t="shared" si="21"/>
        <v>701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571520</v>
      </c>
      <c r="I107" s="220">
        <f t="shared" si="29"/>
        <v>143650</v>
      </c>
      <c r="J107" s="220">
        <f t="shared" si="29"/>
        <v>72861</v>
      </c>
      <c r="K107" s="220">
        <f t="shared" si="29"/>
        <v>894230</v>
      </c>
      <c r="L107" s="220">
        <f t="shared" si="29"/>
        <v>1298105</v>
      </c>
      <c r="M107" s="220">
        <f t="shared" si="29"/>
        <v>3468237</v>
      </c>
      <c r="N107" s="220">
        <f t="shared" si="29"/>
        <v>7514</v>
      </c>
      <c r="O107" s="220">
        <f t="shared" si="29"/>
        <v>449289</v>
      </c>
      <c r="P107" s="220">
        <f t="shared" si="29"/>
        <v>465995</v>
      </c>
      <c r="Q107" s="220">
        <f t="shared" si="29"/>
        <v>693729</v>
      </c>
      <c r="R107" s="220">
        <f t="shared" si="29"/>
        <v>27582</v>
      </c>
      <c r="S107" s="220">
        <f t="shared" si="29"/>
        <v>339727</v>
      </c>
      <c r="T107" s="220">
        <f t="shared" si="29"/>
        <v>48</v>
      </c>
      <c r="U107" s="179">
        <f aca="true" t="shared" si="30" ref="U107:U126">SUM(H107:T107)</f>
        <v>8432487</v>
      </c>
    </row>
    <row r="108" spans="1:21" ht="13.5">
      <c r="A108" s="150" t="str">
        <f t="shared" si="21"/>
        <v>701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291660</v>
      </c>
      <c r="I108" s="259">
        <f t="shared" si="31"/>
        <v>46453</v>
      </c>
      <c r="J108" s="259">
        <f t="shared" si="31"/>
        <v>4889</v>
      </c>
      <c r="K108" s="259">
        <f t="shared" si="31"/>
        <v>521794</v>
      </c>
      <c r="L108" s="259">
        <f t="shared" si="31"/>
        <v>487345</v>
      </c>
      <c r="M108" s="259">
        <f t="shared" si="31"/>
        <v>2149092</v>
      </c>
      <c r="N108" s="259">
        <f t="shared" si="31"/>
        <v>1000</v>
      </c>
      <c r="O108" s="259">
        <f t="shared" si="31"/>
        <v>262258</v>
      </c>
      <c r="P108" s="259">
        <f t="shared" si="31"/>
        <v>218273</v>
      </c>
      <c r="Q108" s="259">
        <f t="shared" si="31"/>
        <v>265875</v>
      </c>
      <c r="R108" s="259">
        <f t="shared" si="31"/>
        <v>27578</v>
      </c>
      <c r="S108" s="259">
        <f t="shared" si="31"/>
        <v>335661</v>
      </c>
      <c r="T108" s="259">
        <f t="shared" si="31"/>
        <v>48</v>
      </c>
      <c r="U108" s="226">
        <f t="shared" si="30"/>
        <v>4611926</v>
      </c>
    </row>
    <row r="109" spans="1:21" ht="13.5">
      <c r="A109" s="150" t="str">
        <f t="shared" si="21"/>
        <v>701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113660</v>
      </c>
      <c r="I109" s="229">
        <f>LA_San!I109+LA_Cons!I109</f>
        <v>31453</v>
      </c>
      <c r="J109" s="229">
        <f>LA_San!J109+LA_Cons!J109</f>
        <v>2889</v>
      </c>
      <c r="K109" s="229">
        <f>LA_San!K109+LA_Cons!K109</f>
        <v>428794</v>
      </c>
      <c r="L109" s="229">
        <f>LA_San!L109+LA_Cons!L109</f>
        <v>337345</v>
      </c>
      <c r="M109" s="229">
        <f>LA_San!M109+LA_Cons!M109</f>
        <v>1682092</v>
      </c>
      <c r="N109" s="229">
        <f>LA_San!N109+LA_Cons!N109</f>
        <v>0</v>
      </c>
      <c r="O109" s="229">
        <f>LA_San!O109+LA_Cons!O109</f>
        <v>189258</v>
      </c>
      <c r="P109" s="229">
        <f>LA_San!P109+LA_Cons!P109</f>
        <v>179273</v>
      </c>
      <c r="Q109" s="229">
        <f>LA_San!Q109+LA_Cons!Q109</f>
        <v>178875</v>
      </c>
      <c r="R109" s="229">
        <f>LA_San!R109+LA_Cons!R109</f>
        <v>25578</v>
      </c>
      <c r="S109" s="229">
        <f>LA_San!S109+LA_Cons!S109</f>
        <v>313661</v>
      </c>
      <c r="T109" s="229">
        <f>LA_San!T109+LA_Cons!T109</f>
        <v>48</v>
      </c>
      <c r="U109" s="226">
        <f t="shared" si="30"/>
        <v>3482926</v>
      </c>
    </row>
    <row r="110" spans="1:21" ht="13.5">
      <c r="A110" s="150" t="str">
        <f t="shared" si="21"/>
        <v>701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178000</v>
      </c>
      <c r="I110" s="229">
        <f>LA_San!I110+LA_Cons!I110</f>
        <v>15000</v>
      </c>
      <c r="J110" s="229">
        <f>LA_San!J110+LA_Cons!J110</f>
        <v>2000</v>
      </c>
      <c r="K110" s="229">
        <f>LA_San!K110+LA_Cons!K110</f>
        <v>93000</v>
      </c>
      <c r="L110" s="229">
        <f>LA_San!L110+LA_Cons!L110</f>
        <v>150000</v>
      </c>
      <c r="M110" s="229">
        <f>LA_San!M110+LA_Cons!M110</f>
        <v>467000</v>
      </c>
      <c r="N110" s="229">
        <f>LA_San!N110+LA_Cons!N110</f>
        <v>1000</v>
      </c>
      <c r="O110" s="229">
        <f>LA_San!O110+LA_Cons!O110</f>
        <v>73000</v>
      </c>
      <c r="P110" s="229">
        <f>LA_San!P110+LA_Cons!P110</f>
        <v>39000</v>
      </c>
      <c r="Q110" s="229">
        <f>LA_San!Q110+LA_Cons!Q110</f>
        <v>87000</v>
      </c>
      <c r="R110" s="229">
        <f>LA_San!R110+LA_Cons!R110</f>
        <v>2000</v>
      </c>
      <c r="S110" s="229">
        <f>LA_San!S110+LA_Cons!S110</f>
        <v>22000</v>
      </c>
      <c r="T110" s="229">
        <f>LA_San!T110+LA_Cons!T110</f>
        <v>0</v>
      </c>
      <c r="U110" s="226">
        <f t="shared" si="30"/>
        <v>1129000</v>
      </c>
    </row>
    <row r="111" spans="1:21" ht="27.75" thickBot="1">
      <c r="A111" s="150" t="str">
        <f t="shared" si="21"/>
        <v>701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279860</v>
      </c>
      <c r="I111" s="302">
        <f>LA_San!I111+LA_Cons!I111</f>
        <v>97197</v>
      </c>
      <c r="J111" s="302">
        <f>LA_San!J111+LA_Cons!J111</f>
        <v>67972</v>
      </c>
      <c r="K111" s="302">
        <f>LA_San!K111+LA_Cons!K111</f>
        <v>372436</v>
      </c>
      <c r="L111" s="302">
        <f>LA_San!L111+LA_Cons!L111</f>
        <v>810760</v>
      </c>
      <c r="M111" s="302">
        <f>LA_San!M111+LA_Cons!M111</f>
        <v>1319145</v>
      </c>
      <c r="N111" s="302">
        <f>LA_San!N111+LA_Cons!N111</f>
        <v>6514</v>
      </c>
      <c r="O111" s="302">
        <f>LA_San!O111+LA_Cons!O111</f>
        <v>187031</v>
      </c>
      <c r="P111" s="302">
        <f>LA_San!P111+LA_Cons!P111</f>
        <v>247722</v>
      </c>
      <c r="Q111" s="302">
        <f>LA_San!Q111+LA_Cons!Q111</f>
        <v>427854</v>
      </c>
      <c r="R111" s="302">
        <f>LA_San!R111+LA_Cons!R111</f>
        <v>4</v>
      </c>
      <c r="S111" s="302">
        <f>LA_San!S111+LA_Cons!S111</f>
        <v>4066</v>
      </c>
      <c r="T111" s="302">
        <f>LA_San!T111+LA_Cons!T111</f>
        <v>0</v>
      </c>
      <c r="U111" s="303">
        <f t="shared" si="30"/>
        <v>3820561</v>
      </c>
    </row>
    <row r="112" spans="1:21" ht="14.25">
      <c r="A112" s="150" t="str">
        <f t="shared" si="21"/>
        <v>701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50140444</v>
      </c>
      <c r="I112" s="220">
        <f aca="true" t="shared" si="32" ref="I112:T112">SUM(I113:I117)</f>
        <v>4107821</v>
      </c>
      <c r="J112" s="220">
        <f t="shared" si="32"/>
        <v>609096</v>
      </c>
      <c r="K112" s="220">
        <f t="shared" si="32"/>
        <v>29732595</v>
      </c>
      <c r="L112" s="220">
        <f t="shared" si="32"/>
        <v>43718270</v>
      </c>
      <c r="M112" s="220">
        <f t="shared" si="32"/>
        <v>127780711</v>
      </c>
      <c r="N112" s="220">
        <f t="shared" si="32"/>
        <v>379250</v>
      </c>
      <c r="O112" s="220">
        <f t="shared" si="32"/>
        <v>19806455</v>
      </c>
      <c r="P112" s="220">
        <f t="shared" si="32"/>
        <v>11313564</v>
      </c>
      <c r="Q112" s="220">
        <f t="shared" si="32"/>
        <v>24155269</v>
      </c>
      <c r="R112" s="220">
        <f t="shared" si="32"/>
        <v>1468227</v>
      </c>
      <c r="S112" s="220">
        <f t="shared" si="32"/>
        <v>13540984</v>
      </c>
      <c r="T112" s="220">
        <f t="shared" si="32"/>
        <v>2378</v>
      </c>
      <c r="U112" s="179">
        <f t="shared" si="30"/>
        <v>326755064</v>
      </c>
    </row>
    <row r="113" spans="1:21" ht="13.5">
      <c r="A113" s="150" t="str">
        <f t="shared" si="21"/>
        <v>701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1429330</v>
      </c>
      <c r="I113" s="229">
        <f>LA_San!I113+LA_Cons!I113</f>
        <v>182579</v>
      </c>
      <c r="J113" s="229">
        <f>LA_San!J113+LA_Cons!J113</f>
        <v>3521</v>
      </c>
      <c r="K113" s="229">
        <f>LA_San!K113+LA_Cons!K113</f>
        <v>663253</v>
      </c>
      <c r="L113" s="229">
        <f>LA_San!L113+LA_Cons!L113</f>
        <v>1127373</v>
      </c>
      <c r="M113" s="229">
        <f>LA_San!M113+LA_Cons!M113</f>
        <v>3264368</v>
      </c>
      <c r="N113" s="229">
        <f>LA_San!N113+LA_Cons!N113</f>
        <v>124</v>
      </c>
      <c r="O113" s="229">
        <f>LA_San!O113+LA_Cons!O113</f>
        <v>523365</v>
      </c>
      <c r="P113" s="229">
        <f>LA_San!P113+LA_Cons!P113</f>
        <v>484506</v>
      </c>
      <c r="Q113" s="229">
        <f>LA_San!Q113+LA_Cons!Q113</f>
        <v>506345</v>
      </c>
      <c r="R113" s="229">
        <f>LA_San!R113+LA_Cons!R113</f>
        <v>31180</v>
      </c>
      <c r="S113" s="229">
        <f>LA_San!S113+LA_Cons!S113</f>
        <v>381438</v>
      </c>
      <c r="T113" s="229">
        <f>LA_San!T113+LA_Cons!T113</f>
        <v>58</v>
      </c>
      <c r="U113" s="226">
        <f t="shared" si="30"/>
        <v>8597440</v>
      </c>
    </row>
    <row r="114" spans="1:21" ht="13.5">
      <c r="A114" s="150" t="str">
        <f t="shared" si="21"/>
        <v>701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514133</v>
      </c>
      <c r="I114" s="229">
        <f>LA_San!I114+LA_Cons!I114</f>
        <v>131209</v>
      </c>
      <c r="J114" s="229">
        <f>LA_San!J114+LA_Cons!J114</f>
        <v>3879</v>
      </c>
      <c r="K114" s="229">
        <f>LA_San!K114+LA_Cons!K114</f>
        <v>1104975</v>
      </c>
      <c r="L114" s="229">
        <f>LA_San!L114+LA_Cons!L114</f>
        <v>1216449</v>
      </c>
      <c r="M114" s="229">
        <f>LA_San!M114+LA_Cons!M114</f>
        <v>3316534</v>
      </c>
      <c r="N114" s="229">
        <f>LA_San!N114+LA_Cons!N114</f>
        <v>28239</v>
      </c>
      <c r="O114" s="229">
        <f>LA_San!O114+LA_Cons!O114</f>
        <v>583512</v>
      </c>
      <c r="P114" s="229">
        <f>LA_San!P114+LA_Cons!P114</f>
        <v>698263</v>
      </c>
      <c r="Q114" s="229">
        <f>LA_San!Q114+LA_Cons!Q114</f>
        <v>914164</v>
      </c>
      <c r="R114" s="229">
        <f>LA_San!R114+LA_Cons!R114</f>
        <v>34359</v>
      </c>
      <c r="S114" s="229">
        <f>LA_San!S114+LA_Cons!S114</f>
        <v>418496</v>
      </c>
      <c r="T114" s="229">
        <f>LA_San!T114+LA_Cons!T114</f>
        <v>65</v>
      </c>
      <c r="U114" s="226">
        <f t="shared" si="30"/>
        <v>8964277</v>
      </c>
    </row>
    <row r="115" spans="1:21" ht="13.5">
      <c r="A115" s="150" t="str">
        <f t="shared" si="21"/>
        <v>701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41149981</v>
      </c>
      <c r="I115" s="229">
        <f>LA_San!I115+LA_Cons!I115</f>
        <v>3794033</v>
      </c>
      <c r="J115" s="229">
        <f>LA_San!J115+LA_Cons!J115</f>
        <v>601696</v>
      </c>
      <c r="K115" s="229">
        <f>LA_San!K115+LA_Cons!K115</f>
        <v>27964367</v>
      </c>
      <c r="L115" s="229">
        <f>LA_San!L115+LA_Cons!L115</f>
        <v>41374448</v>
      </c>
      <c r="M115" s="229">
        <f>LA_San!M115+LA_Cons!M115</f>
        <v>121174127</v>
      </c>
      <c r="N115" s="229">
        <f>LA_San!N115+LA_Cons!N115</f>
        <v>350887</v>
      </c>
      <c r="O115" s="229">
        <f>LA_San!O115+LA_Cons!O115</f>
        <v>18699578</v>
      </c>
      <c r="P115" s="229">
        <f>LA_San!P115+LA_Cons!P115</f>
        <v>10130795</v>
      </c>
      <c r="Q115" s="229">
        <f>LA_San!Q115+LA_Cons!Q115</f>
        <v>22734760</v>
      </c>
      <c r="R115" s="229">
        <f>LA_San!R115+LA_Cons!R115</f>
        <v>1402688</v>
      </c>
      <c r="S115" s="229">
        <f>LA_San!S115+LA_Cons!S115</f>
        <v>12741050</v>
      </c>
      <c r="T115" s="229">
        <f>LA_San!T115+LA_Cons!T115</f>
        <v>2255</v>
      </c>
      <c r="U115" s="226">
        <f t="shared" si="30"/>
        <v>302120665</v>
      </c>
    </row>
    <row r="116" spans="1:21" ht="27">
      <c r="A116" s="150" t="str">
        <f t="shared" si="21"/>
        <v>701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49000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25682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74682</v>
      </c>
    </row>
    <row r="117" spans="1:21" ht="27.75" thickBot="1">
      <c r="A117" s="150" t="str">
        <f t="shared" si="21"/>
        <v>701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6998000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6998000</v>
      </c>
    </row>
    <row r="118" spans="1:21" ht="15" thickBot="1">
      <c r="A118" s="150" t="str">
        <f t="shared" si="21"/>
        <v>701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35036</v>
      </c>
      <c r="I118" s="340">
        <f>LA_San!I118+LA_Cons!I118</f>
        <v>44551</v>
      </c>
      <c r="J118" s="340">
        <f>LA_San!J118+LA_Cons!J118</f>
        <v>1173</v>
      </c>
      <c r="K118" s="340">
        <f>LA_San!K118+LA_Cons!K118</f>
        <v>247088</v>
      </c>
      <c r="L118" s="340">
        <f>LA_San!L118+LA_Cons!L118</f>
        <v>385473</v>
      </c>
      <c r="M118" s="340">
        <f>LA_San!M118+LA_Cons!M118</f>
        <v>686944</v>
      </c>
      <c r="N118" s="340">
        <f>LA_San!N118+LA_Cons!N118</f>
        <v>0</v>
      </c>
      <c r="O118" s="340">
        <f>LA_San!O118+LA_Cons!O118</f>
        <v>297281</v>
      </c>
      <c r="P118" s="340">
        <f>LA_San!P118+LA_Cons!P118</f>
        <v>55202</v>
      </c>
      <c r="Q118" s="340">
        <f>LA_San!Q118+LA_Cons!Q118</f>
        <v>76984</v>
      </c>
      <c r="R118" s="340">
        <f>LA_San!R118+LA_Cons!R118</f>
        <v>10386</v>
      </c>
      <c r="S118" s="340">
        <f>LA_San!S118+LA_Cons!S118</f>
        <v>126344</v>
      </c>
      <c r="T118" s="340">
        <f>LA_San!T118+LA_Cons!T118</f>
        <v>20</v>
      </c>
      <c r="U118" s="210">
        <f t="shared" si="30"/>
        <v>1966482</v>
      </c>
    </row>
    <row r="119" spans="1:21" ht="15" thickBot="1">
      <c r="A119" s="150" t="str">
        <f t="shared" si="21"/>
        <v>701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377058</v>
      </c>
      <c r="I119" s="340">
        <f>LA_San!I119+LA_Cons!I119</f>
        <v>198142</v>
      </c>
      <c r="J119" s="340">
        <f>LA_San!J119+LA_Cons!J119</f>
        <v>5880</v>
      </c>
      <c r="K119" s="340">
        <f>LA_San!K119+LA_Cons!K119</f>
        <v>915211</v>
      </c>
      <c r="L119" s="340">
        <f>LA_San!L119+LA_Cons!L119</f>
        <v>1618960</v>
      </c>
      <c r="M119" s="340">
        <f>LA_San!M119+LA_Cons!M119</f>
        <v>5807008</v>
      </c>
      <c r="N119" s="340">
        <f>LA_San!N119+LA_Cons!N119</f>
        <v>150</v>
      </c>
      <c r="O119" s="340">
        <f>LA_San!O119+LA_Cons!O119</f>
        <v>700299</v>
      </c>
      <c r="P119" s="340">
        <f>LA_San!P119+LA_Cons!P119</f>
        <v>337282</v>
      </c>
      <c r="Q119" s="340">
        <f>LA_San!Q119+LA_Cons!Q119</f>
        <v>797197</v>
      </c>
      <c r="R119" s="340">
        <f>LA_San!R119+LA_Cons!R119</f>
        <v>52045</v>
      </c>
      <c r="S119" s="340">
        <f>LA_San!S119+LA_Cons!S119</f>
        <v>635404</v>
      </c>
      <c r="T119" s="340">
        <f>LA_San!T119+LA_Cons!T119</f>
        <v>100</v>
      </c>
      <c r="U119" s="210">
        <f t="shared" si="30"/>
        <v>11444736</v>
      </c>
    </row>
    <row r="120" spans="1:21" ht="15" thickBot="1">
      <c r="A120" s="150" t="str">
        <f t="shared" si="21"/>
        <v>701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24921</v>
      </c>
      <c r="I120" s="340">
        <f>LA_San!I120+LA_Cons!I120</f>
        <v>23469</v>
      </c>
      <c r="J120" s="340">
        <f>LA_San!J120+LA_Cons!J120</f>
        <v>28046</v>
      </c>
      <c r="K120" s="340">
        <f>LA_San!K120+LA_Cons!K120</f>
        <v>118517</v>
      </c>
      <c r="L120" s="340">
        <f>LA_San!L120+LA_Cons!L120</f>
        <v>575656</v>
      </c>
      <c r="M120" s="340">
        <f>LA_San!M120+LA_Cons!M120</f>
        <v>279757</v>
      </c>
      <c r="N120" s="340">
        <f>LA_San!N120+LA_Cons!N120</f>
        <v>0</v>
      </c>
      <c r="O120" s="340">
        <f>LA_San!O120+LA_Cons!O120</f>
        <v>1211143</v>
      </c>
      <c r="P120" s="340">
        <f>LA_San!P120+LA_Cons!P120</f>
        <v>75792</v>
      </c>
      <c r="Q120" s="340">
        <f>LA_San!Q120+LA_Cons!Q120</f>
        <v>86119</v>
      </c>
      <c r="R120" s="340">
        <f>LA_San!R120+LA_Cons!R120</f>
        <v>12887</v>
      </c>
      <c r="S120" s="340">
        <f>LA_San!S120+LA_Cons!S120</f>
        <v>156971</v>
      </c>
      <c r="T120" s="340">
        <f>LA_San!T120+LA_Cons!T120</f>
        <v>25</v>
      </c>
      <c r="U120" s="210">
        <f t="shared" si="30"/>
        <v>2593303</v>
      </c>
    </row>
    <row r="121" spans="1:21" ht="15" thickBot="1">
      <c r="A121" s="150" t="str">
        <f t="shared" si="21"/>
        <v>701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1835734</v>
      </c>
      <c r="I121" s="340">
        <f>LA_San!I121+LA_Cons!I121</f>
        <v>29424</v>
      </c>
      <c r="J121" s="340">
        <f>LA_San!J121+LA_Cons!J121</f>
        <v>3042</v>
      </c>
      <c r="K121" s="340">
        <f>LA_San!K121+LA_Cons!K121</f>
        <v>518127</v>
      </c>
      <c r="L121" s="340">
        <f>LA_San!L121+LA_Cons!L121</f>
        <v>481445</v>
      </c>
      <c r="M121" s="340">
        <f>LA_San!M121+LA_Cons!M121</f>
        <v>2323852</v>
      </c>
      <c r="N121" s="340">
        <f>LA_San!N121+LA_Cons!N121</f>
        <v>0</v>
      </c>
      <c r="O121" s="340">
        <f>LA_San!O121+LA_Cons!O121</f>
        <v>279724</v>
      </c>
      <c r="P121" s="340">
        <f>LA_San!P121+LA_Cons!P121</f>
        <v>241379</v>
      </c>
      <c r="Q121" s="340">
        <f>LA_San!Q121+LA_Cons!Q121</f>
        <v>219298</v>
      </c>
      <c r="R121" s="340">
        <f>LA_San!R121+LA_Cons!R121</f>
        <v>23343</v>
      </c>
      <c r="S121" s="340">
        <f>LA_San!S121+LA_Cons!S121</f>
        <v>284018</v>
      </c>
      <c r="T121" s="340">
        <f>LA_San!T121+LA_Cons!T121</f>
        <v>45</v>
      </c>
      <c r="U121" s="210">
        <f t="shared" si="30"/>
        <v>6239431</v>
      </c>
    </row>
    <row r="122" spans="1:21" ht="29.25" thickBot="1">
      <c r="A122" s="150" t="str">
        <f t="shared" si="21"/>
        <v>701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42277</v>
      </c>
      <c r="I122" s="340">
        <f>LA_San!I122+LA_Cons!I122</f>
        <v>17374</v>
      </c>
      <c r="J122" s="340">
        <f>LA_San!J122+LA_Cons!J122</f>
        <v>3</v>
      </c>
      <c r="K122" s="340">
        <f>LA_San!K122+LA_Cons!K122</f>
        <v>18303</v>
      </c>
      <c r="L122" s="340">
        <f>LA_San!L122+LA_Cons!L122</f>
        <v>99078</v>
      </c>
      <c r="M122" s="340">
        <f>LA_San!M122+LA_Cons!M122</f>
        <v>3556</v>
      </c>
      <c r="N122" s="340">
        <f>LA_San!N122+LA_Cons!N122</f>
        <v>0</v>
      </c>
      <c r="O122" s="340">
        <f>LA_San!O122+LA_Cons!O122</f>
        <v>254</v>
      </c>
      <c r="P122" s="340">
        <f>LA_San!P122+LA_Cons!P122</f>
        <v>479</v>
      </c>
      <c r="Q122" s="340">
        <f>LA_San!Q122+LA_Cons!Q122</f>
        <v>12573</v>
      </c>
      <c r="R122" s="340">
        <f>LA_San!R122+LA_Cons!R122</f>
        <v>30</v>
      </c>
      <c r="S122" s="340">
        <f>LA_San!S122+LA_Cons!S122</f>
        <v>386</v>
      </c>
      <c r="T122" s="340">
        <f>LA_San!T122+LA_Cons!T122</f>
        <v>0</v>
      </c>
      <c r="U122" s="210">
        <f t="shared" si="30"/>
        <v>194313</v>
      </c>
    </row>
    <row r="123" spans="1:21" ht="29.25" thickBot="1">
      <c r="A123" s="150" t="str">
        <f t="shared" si="21"/>
        <v>701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2985</v>
      </c>
      <c r="I123" s="340">
        <f>LA_San!I123+LA_Cons!I123</f>
        <v>920</v>
      </c>
      <c r="J123" s="340">
        <f>LA_San!J123+LA_Cons!J123</f>
        <v>178</v>
      </c>
      <c r="K123" s="340">
        <f>LA_San!K123+LA_Cons!K123</f>
        <v>22429</v>
      </c>
      <c r="L123" s="340">
        <f>LA_San!L123+LA_Cons!L123</f>
        <v>24284</v>
      </c>
      <c r="M123" s="340">
        <f>LA_San!M123+LA_Cons!M123</f>
        <v>181785</v>
      </c>
      <c r="N123" s="340">
        <f>LA_San!N123+LA_Cons!N123</f>
        <v>0</v>
      </c>
      <c r="O123" s="340">
        <f>LA_San!O123+LA_Cons!O123</f>
        <v>8445</v>
      </c>
      <c r="P123" s="340">
        <f>LA_San!P123+LA_Cons!P123</f>
        <v>8177</v>
      </c>
      <c r="Q123" s="340">
        <f>LA_San!Q123+LA_Cons!Q123</f>
        <v>10527</v>
      </c>
      <c r="R123" s="340">
        <f>LA_San!R123+LA_Cons!R123</f>
        <v>1580</v>
      </c>
      <c r="S123" s="340">
        <f>LA_San!S123+LA_Cons!S123</f>
        <v>19220</v>
      </c>
      <c r="T123" s="340">
        <f>LA_San!T123+LA_Cons!T123</f>
        <v>2</v>
      </c>
      <c r="U123" s="210">
        <f t="shared" si="30"/>
        <v>280532</v>
      </c>
    </row>
    <row r="124" spans="1:21" ht="16.5" thickBot="1">
      <c r="A124" s="150" t="str">
        <f t="shared" si="21"/>
        <v>701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53029975</v>
      </c>
      <c r="I124" s="347">
        <f aca="true" t="shared" si="33" ref="I124:T124">I123+I122+I121+I1161+I120+I119+I118+I112+I107</f>
        <v>4565351</v>
      </c>
      <c r="J124" s="347">
        <f t="shared" si="33"/>
        <v>720279</v>
      </c>
      <c r="K124" s="347">
        <f t="shared" si="33"/>
        <v>32466500</v>
      </c>
      <c r="L124" s="347">
        <f t="shared" si="33"/>
        <v>48201271</v>
      </c>
      <c r="M124" s="347">
        <f t="shared" si="33"/>
        <v>140531850</v>
      </c>
      <c r="N124" s="347">
        <f t="shared" si="33"/>
        <v>386914</v>
      </c>
      <c r="O124" s="347">
        <f t="shared" si="33"/>
        <v>22752890</v>
      </c>
      <c r="P124" s="347">
        <f t="shared" si="33"/>
        <v>12497870</v>
      </c>
      <c r="Q124" s="347">
        <f t="shared" si="33"/>
        <v>26051696</v>
      </c>
      <c r="R124" s="347">
        <f t="shared" si="33"/>
        <v>1596080</v>
      </c>
      <c r="S124" s="347">
        <f t="shared" si="33"/>
        <v>15103054</v>
      </c>
      <c r="T124" s="347">
        <f t="shared" si="33"/>
        <v>2618</v>
      </c>
      <c r="U124" s="210">
        <f t="shared" si="30"/>
        <v>357906348</v>
      </c>
    </row>
    <row r="125" spans="1:21" ht="16.5" thickBot="1">
      <c r="A125" s="150" t="str">
        <f t="shared" si="21"/>
        <v>701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701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160440995</v>
      </c>
      <c r="I126" s="352">
        <f t="shared" si="34"/>
        <v>7361145</v>
      </c>
      <c r="J126" s="352">
        <f t="shared" si="34"/>
        <v>45664312</v>
      </c>
      <c r="K126" s="352">
        <f t="shared" si="34"/>
        <v>58878396</v>
      </c>
      <c r="L126" s="352">
        <f t="shared" si="34"/>
        <v>74073264</v>
      </c>
      <c r="M126" s="352">
        <f t="shared" si="34"/>
        <v>196232263</v>
      </c>
      <c r="N126" s="352">
        <f t="shared" si="34"/>
        <v>853088</v>
      </c>
      <c r="O126" s="352">
        <f t="shared" si="34"/>
        <v>35997369</v>
      </c>
      <c r="P126" s="352">
        <f t="shared" si="34"/>
        <v>20615588</v>
      </c>
      <c r="Q126" s="352">
        <f t="shared" si="34"/>
        <v>39162749</v>
      </c>
      <c r="R126" s="352">
        <f t="shared" si="34"/>
        <v>2198169</v>
      </c>
      <c r="S126" s="352">
        <f t="shared" si="34"/>
        <v>22546626</v>
      </c>
      <c r="T126" s="352">
        <f t="shared" si="34"/>
        <v>3778</v>
      </c>
      <c r="U126" s="210">
        <f t="shared" si="30"/>
        <v>664027742</v>
      </c>
    </row>
  </sheetData>
  <sheetProtection password="A01C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90" zoomScaleNormal="90" zoomScalePageLayoutView="0" workbookViewId="0" topLeftCell="E3">
      <pane xSplit="3" ySplit="13" topLeftCell="O49" activePane="bottomRight" state="frozen"/>
      <selection pane="topLeft" activeCell="E3" sqref="E3"/>
      <selection pane="topRight" activeCell="H3" sqref="H3"/>
      <selection pane="bottomLeft" activeCell="E16" sqref="E16"/>
      <selection pane="bottomRight" activeCell="O64" sqref="O64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74" t="s">
        <v>95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</row>
    <row r="4" spans="7:21" ht="13.5" thickBot="1">
      <c r="G4" s="675" t="s">
        <v>96</v>
      </c>
      <c r="H4" s="676"/>
      <c r="I4" s="676"/>
      <c r="J4" s="676"/>
      <c r="K4" s="677"/>
      <c r="L4" s="3"/>
      <c r="M4" s="675" t="s">
        <v>97</v>
      </c>
      <c r="N4" s="676"/>
      <c r="O4" s="676"/>
      <c r="P4" s="676"/>
      <c r="Q4" s="676"/>
      <c r="R4" s="677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6" t="s">
        <v>102</v>
      </c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</row>
    <row r="9" spans="4:21" ht="13.5" thickBot="1">
      <c r="D9" s="678"/>
      <c r="E9" s="679"/>
      <c r="F9" s="680"/>
      <c r="G9" s="684" t="s">
        <v>103</v>
      </c>
      <c r="H9" s="661" t="s">
        <v>104</v>
      </c>
      <c r="I9" s="662"/>
      <c r="J9" s="661" t="s">
        <v>105</v>
      </c>
      <c r="K9" s="662"/>
      <c r="L9" s="662"/>
      <c r="M9" s="661" t="s">
        <v>106</v>
      </c>
      <c r="N9" s="662"/>
      <c r="O9" s="662"/>
      <c r="P9" s="663"/>
      <c r="Q9" s="664" t="s">
        <v>89</v>
      </c>
      <c r="R9" s="659" t="s">
        <v>90</v>
      </c>
      <c r="S9" s="664" t="s">
        <v>91</v>
      </c>
      <c r="T9" s="659" t="s">
        <v>92</v>
      </c>
      <c r="U9" s="666" t="s">
        <v>93</v>
      </c>
    </row>
    <row r="10" spans="4:21" ht="50.25" customHeight="1" thickBot="1">
      <c r="D10" s="681"/>
      <c r="E10" s="682"/>
      <c r="F10" s="683"/>
      <c r="G10" s="685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5"/>
      <c r="R10" s="660"/>
      <c r="S10" s="665"/>
      <c r="T10" s="660"/>
      <c r="U10" s="667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8" t="s">
        <v>107</v>
      </c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70"/>
    </row>
    <row r="16" spans="1:21" s="27" customFormat="1" ht="49.5" customHeight="1">
      <c r="A16" s="1" t="str">
        <f>$K$6</f>
        <v>701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0</v>
      </c>
      <c r="I16" s="113">
        <f aca="true" t="shared" si="0" ref="I16:R16">I17+I18</f>
        <v>556</v>
      </c>
      <c r="J16" s="113">
        <f t="shared" si="0"/>
        <v>107</v>
      </c>
      <c r="K16" s="113">
        <f t="shared" si="0"/>
        <v>9944</v>
      </c>
      <c r="L16" s="113">
        <f t="shared" si="0"/>
        <v>10667</v>
      </c>
      <c r="M16" s="113">
        <f t="shared" si="0"/>
        <v>23088</v>
      </c>
      <c r="N16" s="113">
        <f t="shared" si="0"/>
        <v>0</v>
      </c>
      <c r="O16" s="113">
        <f t="shared" si="0"/>
        <v>4954</v>
      </c>
      <c r="P16" s="113">
        <f t="shared" si="0"/>
        <v>4884</v>
      </c>
      <c r="Q16" s="113">
        <f t="shared" si="0"/>
        <v>6310</v>
      </c>
      <c r="R16" s="113">
        <f t="shared" si="0"/>
        <v>947</v>
      </c>
      <c r="S16" s="113">
        <f>S17+S18</f>
        <v>11516</v>
      </c>
      <c r="T16" s="458">
        <f>T17+T18</f>
        <v>2</v>
      </c>
      <c r="U16" s="454">
        <f aca="true" t="shared" si="1" ref="U16:U33">SUM(H16:T16)</f>
        <v>72975</v>
      </c>
    </row>
    <row r="17" spans="1:21" s="27" customFormat="1" ht="14.25">
      <c r="A17" s="1" t="str">
        <f aca="true" t="shared" si="2" ref="A17:A80">$K$6</f>
        <v>701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/>
      <c r="I17" s="410">
        <v>556</v>
      </c>
      <c r="J17" s="410">
        <v>107</v>
      </c>
      <c r="K17" s="410">
        <v>9944</v>
      </c>
      <c r="L17" s="410">
        <v>10667</v>
      </c>
      <c r="M17" s="410">
        <v>23088</v>
      </c>
      <c r="N17" s="410"/>
      <c r="O17" s="410">
        <v>4954</v>
      </c>
      <c r="P17" s="410">
        <v>4884</v>
      </c>
      <c r="Q17" s="410">
        <v>6310</v>
      </c>
      <c r="R17" s="410">
        <v>947</v>
      </c>
      <c r="S17" s="410">
        <v>11516</v>
      </c>
      <c r="T17" s="449">
        <v>2</v>
      </c>
      <c r="U17" s="455">
        <f t="shared" si="1"/>
        <v>72975</v>
      </c>
    </row>
    <row r="18" spans="1:21" s="27" customFormat="1" ht="27.75" thickBot="1">
      <c r="A18" s="1" t="str">
        <f t="shared" si="2"/>
        <v>701</v>
      </c>
      <c r="B18" s="103" t="s">
        <v>341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486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8"/>
      <c r="U18" s="456">
        <f t="shared" si="1"/>
        <v>0</v>
      </c>
    </row>
    <row r="19" spans="1:21" s="27" customFormat="1" ht="29.25" thickBot="1">
      <c r="A19" s="1" t="str">
        <f t="shared" si="2"/>
        <v>701</v>
      </c>
      <c r="B19" s="103" t="s">
        <v>341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492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4"/>
      <c r="U19" s="465">
        <f t="shared" si="1"/>
        <v>0</v>
      </c>
    </row>
    <row r="20" spans="1:21" s="27" customFormat="1" ht="29.25" thickBot="1">
      <c r="A20" s="1" t="str">
        <f t="shared" si="2"/>
        <v>701</v>
      </c>
      <c r="B20" s="103" t="s">
        <v>341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492">
        <v>6355</v>
      </c>
      <c r="I20" s="493">
        <v>42192</v>
      </c>
      <c r="J20" s="493">
        <v>18538</v>
      </c>
      <c r="K20" s="493">
        <v>153312</v>
      </c>
      <c r="L20" s="493">
        <v>362913</v>
      </c>
      <c r="M20" s="493">
        <v>589293</v>
      </c>
      <c r="N20" s="493"/>
      <c r="O20" s="493">
        <v>910153</v>
      </c>
      <c r="P20" s="493">
        <v>330112</v>
      </c>
      <c r="Q20" s="493">
        <v>99005</v>
      </c>
      <c r="R20" s="493">
        <v>14463</v>
      </c>
      <c r="S20" s="493">
        <v>176071</v>
      </c>
      <c r="T20" s="493">
        <v>28</v>
      </c>
      <c r="U20" s="465">
        <f>SUM(H20:T20)</f>
        <v>2702435</v>
      </c>
    </row>
    <row r="21" spans="1:21" s="27" customFormat="1" ht="15" thickBot="1">
      <c r="A21" s="1" t="str">
        <f t="shared" si="2"/>
        <v>701</v>
      </c>
      <c r="B21" s="103" t="s">
        <v>341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492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4"/>
      <c r="U21" s="465">
        <f t="shared" si="1"/>
        <v>0</v>
      </c>
    </row>
    <row r="22" spans="1:21" s="27" customFormat="1" ht="29.25" thickBot="1">
      <c r="A22" s="1" t="str">
        <f t="shared" si="2"/>
        <v>701</v>
      </c>
      <c r="B22" s="103" t="s">
        <v>341</v>
      </c>
      <c r="C22" s="172" t="str">
        <f t="shared" si="3"/>
        <v>1E100</v>
      </c>
      <c r="D22" s="495" t="s">
        <v>120</v>
      </c>
      <c r="E22" s="490"/>
      <c r="F22" s="490"/>
      <c r="G22" s="491" t="s">
        <v>121</v>
      </c>
      <c r="H22" s="492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4"/>
      <c r="U22" s="465">
        <f t="shared" si="1"/>
        <v>0</v>
      </c>
    </row>
    <row r="23" spans="1:21" s="27" customFormat="1" ht="57">
      <c r="A23" s="1" t="str">
        <f t="shared" si="2"/>
        <v>701</v>
      </c>
      <c r="B23" s="103" t="s">
        <v>341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600">
        <f aca="true" t="shared" si="4" ref="H23:T23">H24+H28</f>
        <v>0</v>
      </c>
      <c r="I23" s="601">
        <f t="shared" si="4"/>
        <v>0</v>
      </c>
      <c r="J23" s="601">
        <f t="shared" si="4"/>
        <v>1184</v>
      </c>
      <c r="K23" s="601">
        <f t="shared" si="4"/>
        <v>148</v>
      </c>
      <c r="L23" s="601">
        <f t="shared" si="4"/>
        <v>84202</v>
      </c>
      <c r="M23" s="601">
        <f t="shared" si="4"/>
        <v>666</v>
      </c>
      <c r="N23" s="601">
        <f t="shared" si="4"/>
        <v>666</v>
      </c>
      <c r="O23" s="601">
        <f t="shared" si="4"/>
        <v>74</v>
      </c>
      <c r="P23" s="601">
        <f t="shared" si="4"/>
        <v>370</v>
      </c>
      <c r="Q23" s="601">
        <f t="shared" si="4"/>
        <v>74</v>
      </c>
      <c r="R23" s="601">
        <f t="shared" si="4"/>
        <v>0</v>
      </c>
      <c r="S23" s="601">
        <f t="shared" si="4"/>
        <v>74</v>
      </c>
      <c r="T23" s="602">
        <f t="shared" si="4"/>
        <v>0</v>
      </c>
      <c r="U23" s="454">
        <f t="shared" si="1"/>
        <v>87458</v>
      </c>
    </row>
    <row r="24" spans="1:21" s="27" customFormat="1" ht="14.25">
      <c r="A24" s="1" t="str">
        <f t="shared" si="2"/>
        <v>701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0</v>
      </c>
      <c r="I24" s="412">
        <f t="shared" si="5"/>
        <v>0</v>
      </c>
      <c r="J24" s="412">
        <f t="shared" si="5"/>
        <v>1184</v>
      </c>
      <c r="K24" s="412">
        <f t="shared" si="5"/>
        <v>148</v>
      </c>
      <c r="L24" s="412">
        <f t="shared" si="5"/>
        <v>84202</v>
      </c>
      <c r="M24" s="412">
        <f t="shared" si="5"/>
        <v>666</v>
      </c>
      <c r="N24" s="412">
        <f t="shared" si="5"/>
        <v>666</v>
      </c>
      <c r="O24" s="412">
        <f t="shared" si="5"/>
        <v>74</v>
      </c>
      <c r="P24" s="412">
        <f t="shared" si="5"/>
        <v>370</v>
      </c>
      <c r="Q24" s="412">
        <f t="shared" si="5"/>
        <v>74</v>
      </c>
      <c r="R24" s="412">
        <f t="shared" si="5"/>
        <v>0</v>
      </c>
      <c r="S24" s="412">
        <f t="shared" si="5"/>
        <v>74</v>
      </c>
      <c r="T24" s="459">
        <f t="shared" si="5"/>
        <v>0</v>
      </c>
      <c r="U24" s="455">
        <f t="shared" si="1"/>
        <v>87458</v>
      </c>
    </row>
    <row r="25" spans="1:21" s="27" customFormat="1" ht="27.75" customHeight="1">
      <c r="A25" s="1" t="str">
        <f t="shared" si="2"/>
        <v>701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/>
      <c r="I27" s="413"/>
      <c r="J27" s="413">
        <v>1184</v>
      </c>
      <c r="K27" s="413">
        <v>148</v>
      </c>
      <c r="L27" s="413">
        <v>84202</v>
      </c>
      <c r="M27" s="413">
        <v>666</v>
      </c>
      <c r="N27" s="413">
        <v>666</v>
      </c>
      <c r="O27" s="413">
        <v>74</v>
      </c>
      <c r="P27" s="413">
        <v>370</v>
      </c>
      <c r="Q27" s="413">
        <v>74</v>
      </c>
      <c r="R27" s="413"/>
      <c r="S27" s="413">
        <v>74</v>
      </c>
      <c r="T27" s="451"/>
      <c r="U27" s="455">
        <f t="shared" si="1"/>
        <v>87458</v>
      </c>
    </row>
    <row r="28" spans="1:21" s="27" customFormat="1" ht="40.5">
      <c r="A28" s="1" t="str">
        <f t="shared" si="2"/>
        <v>701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3">
        <f aca="true" t="shared" si="6" ref="H28:T28">H29+H30</f>
        <v>0</v>
      </c>
      <c r="I28" s="604">
        <f t="shared" si="6"/>
        <v>0</v>
      </c>
      <c r="J28" s="604">
        <f t="shared" si="6"/>
        <v>0</v>
      </c>
      <c r="K28" s="604">
        <f t="shared" si="6"/>
        <v>0</v>
      </c>
      <c r="L28" s="604">
        <f t="shared" si="6"/>
        <v>0</v>
      </c>
      <c r="M28" s="604">
        <f t="shared" si="6"/>
        <v>0</v>
      </c>
      <c r="N28" s="604">
        <f t="shared" si="6"/>
        <v>0</v>
      </c>
      <c r="O28" s="604">
        <f t="shared" si="6"/>
        <v>0</v>
      </c>
      <c r="P28" s="604">
        <f t="shared" si="6"/>
        <v>0</v>
      </c>
      <c r="Q28" s="604">
        <f t="shared" si="6"/>
        <v>0</v>
      </c>
      <c r="R28" s="604">
        <f t="shared" si="6"/>
        <v>0</v>
      </c>
      <c r="S28" s="604">
        <f t="shared" si="6"/>
        <v>0</v>
      </c>
      <c r="T28" s="605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701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701</v>
      </c>
      <c r="B30" s="103" t="s">
        <v>341</v>
      </c>
      <c r="C30" s="172" t="str">
        <f t="shared" si="3"/>
        <v>1F122</v>
      </c>
      <c r="D30" s="496"/>
      <c r="E30" s="497"/>
      <c r="F30" s="497" t="s">
        <v>136</v>
      </c>
      <c r="G30" s="498" t="s">
        <v>137</v>
      </c>
      <c r="H30" s="477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9"/>
      <c r="U30" s="456">
        <f t="shared" si="1"/>
        <v>0</v>
      </c>
    </row>
    <row r="31" spans="1:21" ht="15" thickBot="1">
      <c r="A31" s="1" t="str">
        <f t="shared" si="2"/>
        <v>701</v>
      </c>
      <c r="B31" s="103" t="s">
        <v>341</v>
      </c>
      <c r="C31" s="172" t="str">
        <f t="shared" si="3"/>
        <v>1G100</v>
      </c>
      <c r="D31" s="495" t="s">
        <v>138</v>
      </c>
      <c r="E31" s="490"/>
      <c r="F31" s="490"/>
      <c r="G31" s="491" t="s">
        <v>139</v>
      </c>
      <c r="H31" s="118"/>
      <c r="I31" s="361">
        <v>329</v>
      </c>
      <c r="J31" s="361">
        <v>64</v>
      </c>
      <c r="K31" s="361">
        <v>7172</v>
      </c>
      <c r="L31" s="361">
        <v>6133</v>
      </c>
      <c r="M31" s="361">
        <v>22420</v>
      </c>
      <c r="N31" s="361"/>
      <c r="O31" s="361">
        <v>2958</v>
      </c>
      <c r="P31" s="361">
        <v>2916</v>
      </c>
      <c r="Q31" s="361">
        <v>3768</v>
      </c>
      <c r="R31" s="361">
        <v>565</v>
      </c>
      <c r="S31" s="361">
        <v>6876</v>
      </c>
      <c r="T31" s="499">
        <v>1</v>
      </c>
      <c r="U31" s="465">
        <f t="shared" si="1"/>
        <v>53202</v>
      </c>
    </row>
    <row r="32" spans="1:21" ht="15" thickBot="1">
      <c r="A32" s="1" t="str">
        <f t="shared" si="2"/>
        <v>701</v>
      </c>
      <c r="B32" s="103" t="s">
        <v>341</v>
      </c>
      <c r="C32" s="172" t="str">
        <f t="shared" si="3"/>
        <v>1H100</v>
      </c>
      <c r="D32" s="495" t="s">
        <v>140</v>
      </c>
      <c r="E32" s="490"/>
      <c r="F32" s="490"/>
      <c r="G32" s="491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9"/>
      <c r="U32" s="465">
        <f t="shared" si="1"/>
        <v>0</v>
      </c>
    </row>
    <row r="33" spans="1:21" ht="32.25" thickBot="1">
      <c r="A33" s="1" t="str">
        <f t="shared" si="2"/>
        <v>701</v>
      </c>
      <c r="B33" s="103" t="s">
        <v>341</v>
      </c>
      <c r="C33" s="172">
        <f t="shared" si="3"/>
        <v>19999</v>
      </c>
      <c r="D33" s="500">
        <v>19999</v>
      </c>
      <c r="E33" s="501"/>
      <c r="F33" s="501"/>
      <c r="G33" s="502" t="s">
        <v>142</v>
      </c>
      <c r="H33" s="473">
        <f aca="true" t="shared" si="7" ref="H33:T33">H32+H31+H23+H22+H21+H20+H19+H16</f>
        <v>6355</v>
      </c>
      <c r="I33" s="474">
        <f t="shared" si="7"/>
        <v>43077</v>
      </c>
      <c r="J33" s="474">
        <f t="shared" si="7"/>
        <v>19893</v>
      </c>
      <c r="K33" s="474">
        <f t="shared" si="7"/>
        <v>170576</v>
      </c>
      <c r="L33" s="474">
        <f t="shared" si="7"/>
        <v>463915</v>
      </c>
      <c r="M33" s="474">
        <f t="shared" si="7"/>
        <v>635467</v>
      </c>
      <c r="N33" s="474">
        <f t="shared" si="7"/>
        <v>666</v>
      </c>
      <c r="O33" s="474">
        <f t="shared" si="7"/>
        <v>918139</v>
      </c>
      <c r="P33" s="474">
        <f t="shared" si="7"/>
        <v>338282</v>
      </c>
      <c r="Q33" s="474">
        <f t="shared" si="7"/>
        <v>109157</v>
      </c>
      <c r="R33" s="474">
        <f t="shared" si="7"/>
        <v>15975</v>
      </c>
      <c r="S33" s="474">
        <f t="shared" si="7"/>
        <v>194537</v>
      </c>
      <c r="T33" s="475">
        <f t="shared" si="7"/>
        <v>31</v>
      </c>
      <c r="U33" s="503">
        <f t="shared" si="1"/>
        <v>2916070</v>
      </c>
    </row>
    <row r="34" spans="1:21" ht="17.25" thickBot="1">
      <c r="A34" s="1" t="str">
        <f t="shared" si="2"/>
        <v>701</v>
      </c>
      <c r="B34" s="103" t="s">
        <v>341</v>
      </c>
      <c r="C34" s="172"/>
      <c r="D34" s="671" t="s">
        <v>143</v>
      </c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3"/>
    </row>
    <row r="35" spans="1:21" ht="14.25">
      <c r="A35" s="1" t="str">
        <f t="shared" si="2"/>
        <v>701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4838</v>
      </c>
      <c r="I35" s="104">
        <f t="shared" si="8"/>
        <v>2834</v>
      </c>
      <c r="J35" s="104">
        <f t="shared" si="8"/>
        <v>3914</v>
      </c>
      <c r="K35" s="104">
        <f t="shared" si="8"/>
        <v>22426</v>
      </c>
      <c r="L35" s="104">
        <f t="shared" si="8"/>
        <v>28248</v>
      </c>
      <c r="M35" s="104">
        <f t="shared" si="8"/>
        <v>31954</v>
      </c>
      <c r="N35" s="104">
        <f t="shared" si="8"/>
        <v>0</v>
      </c>
      <c r="O35" s="104">
        <f t="shared" si="8"/>
        <v>13558</v>
      </c>
      <c r="P35" s="104">
        <f t="shared" si="8"/>
        <v>250222</v>
      </c>
      <c r="Q35" s="104">
        <f t="shared" si="8"/>
        <v>16847</v>
      </c>
      <c r="R35" s="104">
        <f t="shared" si="8"/>
        <v>2526</v>
      </c>
      <c r="S35" s="104">
        <f t="shared" si="8"/>
        <v>30755</v>
      </c>
      <c r="T35" s="445">
        <f t="shared" si="8"/>
        <v>5</v>
      </c>
      <c r="U35" s="454">
        <f aca="true" t="shared" si="9" ref="U35:U66">SUM(H35:T35)</f>
        <v>408127</v>
      </c>
    </row>
    <row r="36" spans="1:21" ht="13.5">
      <c r="A36" s="1" t="str">
        <f t="shared" si="2"/>
        <v>701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4838</v>
      </c>
      <c r="I36" s="121">
        <f aca="true" t="shared" si="10" ref="I36:T36">SUM(I37:I42)</f>
        <v>2834</v>
      </c>
      <c r="J36" s="121">
        <f t="shared" si="10"/>
        <v>3914</v>
      </c>
      <c r="K36" s="121">
        <f t="shared" si="10"/>
        <v>22426</v>
      </c>
      <c r="L36" s="121">
        <f t="shared" si="10"/>
        <v>28248</v>
      </c>
      <c r="M36" s="121">
        <f t="shared" si="10"/>
        <v>31954</v>
      </c>
      <c r="N36" s="121">
        <f t="shared" si="10"/>
        <v>0</v>
      </c>
      <c r="O36" s="121">
        <f t="shared" si="10"/>
        <v>13558</v>
      </c>
      <c r="P36" s="121">
        <f t="shared" si="10"/>
        <v>250222</v>
      </c>
      <c r="Q36" s="121">
        <f t="shared" si="10"/>
        <v>16847</v>
      </c>
      <c r="R36" s="121">
        <f t="shared" si="10"/>
        <v>2526</v>
      </c>
      <c r="S36" s="121">
        <f t="shared" si="10"/>
        <v>30755</v>
      </c>
      <c r="T36" s="446">
        <f t="shared" si="10"/>
        <v>5</v>
      </c>
      <c r="U36" s="455">
        <f t="shared" si="9"/>
        <v>408127</v>
      </c>
    </row>
    <row r="37" spans="1:21" ht="12.75">
      <c r="A37" s="1" t="str">
        <f t="shared" si="2"/>
        <v>701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4838</v>
      </c>
      <c r="I37" s="116">
        <v>2834</v>
      </c>
      <c r="J37" s="116">
        <v>3914</v>
      </c>
      <c r="K37" s="116">
        <v>22426</v>
      </c>
      <c r="L37" s="116">
        <v>28248</v>
      </c>
      <c r="M37" s="116">
        <v>31954</v>
      </c>
      <c r="N37" s="116">
        <v>0</v>
      </c>
      <c r="O37" s="116">
        <v>13558</v>
      </c>
      <c r="P37" s="116">
        <v>250222</v>
      </c>
      <c r="Q37" s="116">
        <v>16847</v>
      </c>
      <c r="R37" s="116">
        <v>2526</v>
      </c>
      <c r="S37" s="116">
        <v>30755</v>
      </c>
      <c r="T37" s="447">
        <v>5</v>
      </c>
      <c r="U37" s="455">
        <f t="shared" si="9"/>
        <v>408127</v>
      </c>
    </row>
    <row r="38" spans="1:21" ht="12.75">
      <c r="A38" s="1" t="str">
        <f t="shared" si="2"/>
        <v>701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701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701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701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701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701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701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701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701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701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701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701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2.75">
      <c r="A50" s="1" t="str">
        <f t="shared" si="2"/>
        <v>701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701</v>
      </c>
      <c r="B51" s="103" t="s">
        <v>341</v>
      </c>
      <c r="C51" s="172" t="str">
        <f t="shared" si="3"/>
        <v>2A132</v>
      </c>
      <c r="D51" s="504"/>
      <c r="E51" s="497"/>
      <c r="F51" s="497" t="s">
        <v>176</v>
      </c>
      <c r="G51" s="505" t="s">
        <v>177</v>
      </c>
      <c r="H51" s="44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452"/>
      <c r="U51" s="456">
        <f t="shared" si="9"/>
        <v>0</v>
      </c>
    </row>
    <row r="52" spans="1:21" ht="15" thickBot="1">
      <c r="A52" s="1" t="str">
        <f t="shared" si="2"/>
        <v>701</v>
      </c>
      <c r="B52" s="103" t="s">
        <v>341</v>
      </c>
      <c r="C52" s="172" t="str">
        <f t="shared" si="3"/>
        <v>2B100</v>
      </c>
      <c r="D52" s="489" t="s">
        <v>178</v>
      </c>
      <c r="E52" s="506"/>
      <c r="F52" s="507"/>
      <c r="G52" s="508" t="s">
        <v>179</v>
      </c>
      <c r="H52" s="118">
        <v>461</v>
      </c>
      <c r="I52" s="361">
        <v>142</v>
      </c>
      <c r="J52" s="361">
        <v>28</v>
      </c>
      <c r="K52" s="361">
        <v>2132</v>
      </c>
      <c r="L52" s="361">
        <v>2648</v>
      </c>
      <c r="M52" s="361">
        <v>4226</v>
      </c>
      <c r="N52" s="361"/>
      <c r="O52" s="361">
        <v>2847</v>
      </c>
      <c r="P52" s="361">
        <v>1257</v>
      </c>
      <c r="Q52" s="361">
        <v>1625</v>
      </c>
      <c r="R52" s="361">
        <v>244</v>
      </c>
      <c r="S52" s="361">
        <v>2965</v>
      </c>
      <c r="T52" s="499"/>
      <c r="U52" s="465">
        <f t="shared" si="9"/>
        <v>18575</v>
      </c>
    </row>
    <row r="53" spans="1:21" ht="15" thickBot="1">
      <c r="A53" s="1" t="str">
        <f t="shared" si="2"/>
        <v>701</v>
      </c>
      <c r="B53" s="103" t="s">
        <v>341</v>
      </c>
      <c r="C53" s="172" t="str">
        <f t="shared" si="3"/>
        <v>2C100</v>
      </c>
      <c r="D53" s="489" t="s">
        <v>180</v>
      </c>
      <c r="E53" s="507"/>
      <c r="F53" s="507"/>
      <c r="G53" s="508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9"/>
      <c r="U53" s="465">
        <f t="shared" si="9"/>
        <v>0</v>
      </c>
    </row>
    <row r="54" spans="1:21" ht="15" thickBot="1">
      <c r="A54" s="1" t="str">
        <f t="shared" si="2"/>
        <v>701</v>
      </c>
      <c r="B54" s="103" t="s">
        <v>341</v>
      </c>
      <c r="C54" s="172" t="str">
        <f t="shared" si="3"/>
        <v>2D100</v>
      </c>
      <c r="D54" s="489" t="s">
        <v>182</v>
      </c>
      <c r="E54" s="507"/>
      <c r="F54" s="507"/>
      <c r="G54" s="508" t="s">
        <v>183</v>
      </c>
      <c r="H54" s="118">
        <v>265661</v>
      </c>
      <c r="I54" s="361">
        <v>91240</v>
      </c>
      <c r="J54" s="361">
        <v>29710720</v>
      </c>
      <c r="K54" s="361">
        <v>875188</v>
      </c>
      <c r="L54" s="361">
        <v>1791333</v>
      </c>
      <c r="M54" s="361">
        <v>5939046</v>
      </c>
      <c r="N54" s="361"/>
      <c r="O54" s="361">
        <v>3987281</v>
      </c>
      <c r="P54" s="361">
        <v>719011</v>
      </c>
      <c r="Q54" s="361">
        <v>566275</v>
      </c>
      <c r="R54" s="361">
        <v>83195</v>
      </c>
      <c r="S54" s="361">
        <v>1016251</v>
      </c>
      <c r="T54" s="499">
        <v>159</v>
      </c>
      <c r="U54" s="465">
        <f t="shared" si="9"/>
        <v>45045360</v>
      </c>
    </row>
    <row r="55" spans="1:21" ht="14.25">
      <c r="A55" s="1" t="str">
        <f t="shared" si="2"/>
        <v>701</v>
      </c>
      <c r="B55" s="103" t="s">
        <v>341</v>
      </c>
      <c r="C55" s="172" t="str">
        <f t="shared" si="3"/>
        <v>2E100</v>
      </c>
      <c r="D55" s="468" t="s">
        <v>184</v>
      </c>
      <c r="E55" s="469"/>
      <c r="F55" s="469"/>
      <c r="G55" s="441" t="s">
        <v>185</v>
      </c>
      <c r="H55" s="124">
        <f aca="true" t="shared" si="13" ref="H55:T55">H56+H57+H60</f>
        <v>78590353</v>
      </c>
      <c r="I55" s="125">
        <f t="shared" si="13"/>
        <v>402</v>
      </c>
      <c r="J55" s="125">
        <f t="shared" si="13"/>
        <v>0</v>
      </c>
      <c r="K55" s="125">
        <f t="shared" si="13"/>
        <v>0</v>
      </c>
      <c r="L55" s="125">
        <f t="shared" si="13"/>
        <v>1470</v>
      </c>
      <c r="M55" s="125">
        <f t="shared" si="13"/>
        <v>0</v>
      </c>
      <c r="N55" s="125">
        <f t="shared" si="13"/>
        <v>0</v>
      </c>
      <c r="O55" s="125">
        <f t="shared" si="13"/>
        <v>64</v>
      </c>
      <c r="P55" s="125">
        <f t="shared" si="13"/>
        <v>0</v>
      </c>
      <c r="Q55" s="125">
        <f t="shared" si="13"/>
        <v>4537</v>
      </c>
      <c r="R55" s="125">
        <f t="shared" si="13"/>
        <v>0</v>
      </c>
      <c r="S55" s="125">
        <f t="shared" si="13"/>
        <v>0</v>
      </c>
      <c r="T55" s="509">
        <f t="shared" si="13"/>
        <v>0</v>
      </c>
      <c r="U55" s="454">
        <f t="shared" si="9"/>
        <v>78596826</v>
      </c>
    </row>
    <row r="56" spans="1:21" ht="13.5">
      <c r="A56" s="1" t="str">
        <f t="shared" si="2"/>
        <v>701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701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701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5">
        <f t="shared" si="9"/>
        <v>0</v>
      </c>
    </row>
    <row r="59" spans="1:21" ht="24">
      <c r="A59" s="1" t="str">
        <f t="shared" si="2"/>
        <v>701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701</v>
      </c>
      <c r="B60" s="103" t="s">
        <v>341</v>
      </c>
      <c r="C60" s="172" t="str">
        <f t="shared" si="3"/>
        <v>2E130</v>
      </c>
      <c r="D60" s="510"/>
      <c r="E60" s="511" t="s">
        <v>194</v>
      </c>
      <c r="F60" s="512"/>
      <c r="G60" s="513" t="s">
        <v>195</v>
      </c>
      <c r="H60" s="486">
        <v>78590353</v>
      </c>
      <c r="I60" s="487">
        <v>402</v>
      </c>
      <c r="J60" s="487"/>
      <c r="K60" s="487"/>
      <c r="L60" s="487">
        <v>1470</v>
      </c>
      <c r="M60" s="487"/>
      <c r="N60" s="487"/>
      <c r="O60" s="487">
        <v>64</v>
      </c>
      <c r="P60" s="487"/>
      <c r="Q60" s="487">
        <v>4537</v>
      </c>
      <c r="R60" s="487"/>
      <c r="S60" s="487"/>
      <c r="T60" s="488"/>
      <c r="U60" s="456">
        <f t="shared" si="9"/>
        <v>78596826</v>
      </c>
    </row>
    <row r="61" spans="1:21" ht="14.25">
      <c r="A61" s="1" t="str">
        <f t="shared" si="2"/>
        <v>701</v>
      </c>
      <c r="B61" s="103" t="s">
        <v>341</v>
      </c>
      <c r="C61" s="172" t="str">
        <f t="shared" si="3"/>
        <v>2F100</v>
      </c>
      <c r="D61" s="468" t="s">
        <v>196</v>
      </c>
      <c r="E61" s="469"/>
      <c r="F61" s="469"/>
      <c r="G61" s="514" t="s">
        <v>197</v>
      </c>
      <c r="H61" s="127">
        <f>H62+H66</f>
        <v>17049964</v>
      </c>
      <c r="I61" s="127">
        <f aca="true" t="shared" si="15" ref="I61:T61">I62+I66</f>
        <v>8112</v>
      </c>
      <c r="J61" s="127">
        <f t="shared" si="15"/>
        <v>12921070</v>
      </c>
      <c r="K61" s="127">
        <f t="shared" si="15"/>
        <v>11732760</v>
      </c>
      <c r="L61" s="127">
        <f t="shared" si="15"/>
        <v>139674</v>
      </c>
      <c r="M61" s="127">
        <f t="shared" si="15"/>
        <v>664965</v>
      </c>
      <c r="N61" s="127">
        <f t="shared" si="15"/>
        <v>0</v>
      </c>
      <c r="O61" s="127">
        <f t="shared" si="15"/>
        <v>71769</v>
      </c>
      <c r="P61" s="127">
        <f t="shared" si="15"/>
        <v>595558</v>
      </c>
      <c r="Q61" s="127">
        <f t="shared" si="15"/>
        <v>1681207</v>
      </c>
      <c r="R61" s="127">
        <f t="shared" si="15"/>
        <v>10301</v>
      </c>
      <c r="S61" s="127">
        <f t="shared" si="15"/>
        <v>129023</v>
      </c>
      <c r="T61" s="127">
        <f t="shared" si="15"/>
        <v>19</v>
      </c>
      <c r="U61" s="454">
        <f t="shared" si="9"/>
        <v>45004422</v>
      </c>
    </row>
    <row r="62" spans="1:21" ht="13.5">
      <c r="A62" s="1" t="str">
        <f t="shared" si="2"/>
        <v>701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3921492</v>
      </c>
      <c r="I62" s="123">
        <f aca="true" t="shared" si="16" ref="I62:T62">SUM(I63:I65)</f>
        <v>1866</v>
      </c>
      <c r="J62" s="123">
        <f t="shared" si="16"/>
        <v>2971846</v>
      </c>
      <c r="K62" s="123">
        <f t="shared" si="16"/>
        <v>2698535</v>
      </c>
      <c r="L62" s="123">
        <f t="shared" si="16"/>
        <v>32125</v>
      </c>
      <c r="M62" s="123">
        <f t="shared" si="16"/>
        <v>152942</v>
      </c>
      <c r="N62" s="123">
        <f t="shared" si="16"/>
        <v>0</v>
      </c>
      <c r="O62" s="123">
        <f t="shared" si="16"/>
        <v>16507</v>
      </c>
      <c r="P62" s="123">
        <f t="shared" si="16"/>
        <v>136978</v>
      </c>
      <c r="Q62" s="123">
        <f t="shared" si="16"/>
        <v>386678</v>
      </c>
      <c r="R62" s="123">
        <f t="shared" si="16"/>
        <v>2369</v>
      </c>
      <c r="S62" s="123">
        <f t="shared" si="16"/>
        <v>29675</v>
      </c>
      <c r="T62" s="123">
        <f t="shared" si="16"/>
        <v>4</v>
      </c>
      <c r="U62" s="455">
        <f t="shared" si="9"/>
        <v>10351017</v>
      </c>
    </row>
    <row r="63" spans="1:21" ht="24">
      <c r="A63" s="1" t="str">
        <f t="shared" si="2"/>
        <v>701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49"/>
      <c r="U63" s="455">
        <f t="shared" si="9"/>
        <v>0</v>
      </c>
    </row>
    <row r="64" spans="1:21" ht="27.75" customHeight="1">
      <c r="A64" s="1" t="str">
        <f t="shared" si="2"/>
        <v>701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49"/>
      <c r="U64" s="455">
        <f t="shared" si="9"/>
        <v>0</v>
      </c>
    </row>
    <row r="65" spans="1:21" ht="13.5">
      <c r="A65" s="1" t="str">
        <f t="shared" si="2"/>
        <v>701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3921492</v>
      </c>
      <c r="I65" s="410">
        <v>1866</v>
      </c>
      <c r="J65" s="410">
        <v>2971846</v>
      </c>
      <c r="K65" s="410">
        <v>2698535</v>
      </c>
      <c r="L65" s="410">
        <v>32125</v>
      </c>
      <c r="M65" s="410">
        <v>152942</v>
      </c>
      <c r="N65" s="410"/>
      <c r="O65" s="410">
        <v>16507</v>
      </c>
      <c r="P65" s="410">
        <v>136978</v>
      </c>
      <c r="Q65" s="410">
        <v>386678</v>
      </c>
      <c r="R65" s="410">
        <v>2369</v>
      </c>
      <c r="S65" s="410">
        <v>29675</v>
      </c>
      <c r="T65" s="449">
        <v>4</v>
      </c>
      <c r="U65" s="455">
        <f t="shared" si="9"/>
        <v>10351017</v>
      </c>
    </row>
    <row r="66" spans="1:21" ht="14.25" thickBot="1">
      <c r="A66" s="1" t="str">
        <f t="shared" si="2"/>
        <v>701</v>
      </c>
      <c r="B66" s="103" t="s">
        <v>341</v>
      </c>
      <c r="C66" s="172" t="str">
        <f t="shared" si="3"/>
        <v>2F120</v>
      </c>
      <c r="D66" s="516"/>
      <c r="E66" s="612" t="s">
        <v>206</v>
      </c>
      <c r="F66" s="614"/>
      <c r="G66" s="613" t="s">
        <v>207</v>
      </c>
      <c r="H66" s="486">
        <v>13128472</v>
      </c>
      <c r="I66" s="487">
        <v>6246</v>
      </c>
      <c r="J66" s="487">
        <v>9949224</v>
      </c>
      <c r="K66" s="487">
        <v>9034225</v>
      </c>
      <c r="L66" s="487">
        <v>107549</v>
      </c>
      <c r="M66" s="487">
        <v>512023</v>
      </c>
      <c r="N66" s="487"/>
      <c r="O66" s="487">
        <v>55262</v>
      </c>
      <c r="P66" s="487">
        <v>458580</v>
      </c>
      <c r="Q66" s="487">
        <v>1294529</v>
      </c>
      <c r="R66" s="487">
        <v>7932</v>
      </c>
      <c r="S66" s="487">
        <v>99348</v>
      </c>
      <c r="T66" s="488">
        <v>15</v>
      </c>
      <c r="U66" s="456">
        <f t="shared" si="9"/>
        <v>34653405</v>
      </c>
    </row>
    <row r="67" spans="1:21" ht="14.25">
      <c r="A67" s="1" t="str">
        <f t="shared" si="2"/>
        <v>701</v>
      </c>
      <c r="B67" s="103" t="s">
        <v>341</v>
      </c>
      <c r="C67" s="172" t="str">
        <f t="shared" si="3"/>
        <v>2G100</v>
      </c>
      <c r="D67" s="468" t="s">
        <v>208</v>
      </c>
      <c r="E67" s="469"/>
      <c r="F67" s="469"/>
      <c r="G67" s="441" t="s">
        <v>209</v>
      </c>
      <c r="H67" s="126">
        <f aca="true" t="shared" si="17" ref="H67:T67">H68+H74+H80</f>
        <v>10989127</v>
      </c>
      <c r="I67" s="127">
        <f t="shared" si="17"/>
        <v>2088714</v>
      </c>
      <c r="J67" s="127">
        <f t="shared" si="17"/>
        <v>1584668</v>
      </c>
      <c r="K67" s="127">
        <f t="shared" si="17"/>
        <v>9426397</v>
      </c>
      <c r="L67" s="127">
        <f t="shared" si="17"/>
        <v>18304397</v>
      </c>
      <c r="M67" s="127">
        <f t="shared" si="17"/>
        <v>34940595</v>
      </c>
      <c r="N67" s="127">
        <f t="shared" si="17"/>
        <v>188313</v>
      </c>
      <c r="O67" s="127">
        <f t="shared" si="17"/>
        <v>4981536</v>
      </c>
      <c r="P67" s="127">
        <f t="shared" si="17"/>
        <v>5034408</v>
      </c>
      <c r="Q67" s="127">
        <f t="shared" si="17"/>
        <v>8879281</v>
      </c>
      <c r="R67" s="127">
        <f t="shared" si="17"/>
        <v>349204</v>
      </c>
      <c r="S67" s="127">
        <f t="shared" si="17"/>
        <v>4324036</v>
      </c>
      <c r="T67" s="515">
        <f t="shared" si="17"/>
        <v>674</v>
      </c>
      <c r="U67" s="454">
        <f aca="true" t="shared" si="18" ref="U67:U97">SUM(H67:T67)</f>
        <v>101091350</v>
      </c>
    </row>
    <row r="68" spans="1:21" ht="27">
      <c r="A68" s="1" t="str">
        <f t="shared" si="2"/>
        <v>701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10683612</v>
      </c>
      <c r="I68" s="123">
        <f t="shared" si="19"/>
        <v>1774020</v>
      </c>
      <c r="J68" s="123">
        <f t="shared" si="19"/>
        <v>1407214</v>
      </c>
      <c r="K68" s="123">
        <f t="shared" si="19"/>
        <v>8909298</v>
      </c>
      <c r="L68" s="123">
        <f t="shared" si="19"/>
        <v>15779092</v>
      </c>
      <c r="M68" s="123">
        <f t="shared" si="19"/>
        <v>31897439</v>
      </c>
      <c r="N68" s="123">
        <f t="shared" si="19"/>
        <v>187471</v>
      </c>
      <c r="O68" s="123">
        <f t="shared" si="19"/>
        <v>4384615</v>
      </c>
      <c r="P68" s="123">
        <f t="shared" si="19"/>
        <v>4849636</v>
      </c>
      <c r="Q68" s="123">
        <f t="shared" si="19"/>
        <v>8474125</v>
      </c>
      <c r="R68" s="123">
        <f t="shared" si="19"/>
        <v>322567</v>
      </c>
      <c r="S68" s="123">
        <f t="shared" si="19"/>
        <v>3992188</v>
      </c>
      <c r="T68" s="450">
        <f t="shared" si="19"/>
        <v>623</v>
      </c>
      <c r="U68" s="455">
        <f t="shared" si="18"/>
        <v>92661900</v>
      </c>
    </row>
    <row r="69" spans="1:21" ht="24">
      <c r="A69" s="1" t="str">
        <f t="shared" si="2"/>
        <v>701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3832051</v>
      </c>
      <c r="I69" s="410">
        <v>218773</v>
      </c>
      <c r="J69" s="410">
        <v>245416</v>
      </c>
      <c r="K69" s="410">
        <v>1349928</v>
      </c>
      <c r="L69" s="410">
        <v>2048452</v>
      </c>
      <c r="M69" s="410">
        <v>5063104</v>
      </c>
      <c r="N69" s="410">
        <v>14507</v>
      </c>
      <c r="O69" s="410">
        <v>610557</v>
      </c>
      <c r="P69" s="410">
        <v>440684</v>
      </c>
      <c r="Q69" s="410">
        <v>970067</v>
      </c>
      <c r="R69" s="410">
        <v>12</v>
      </c>
      <c r="S69" s="410">
        <v>529744</v>
      </c>
      <c r="T69" s="449"/>
      <c r="U69" s="455">
        <f t="shared" si="18"/>
        <v>15323295</v>
      </c>
    </row>
    <row r="70" spans="1:21" ht="24">
      <c r="A70" s="1" t="str">
        <f t="shared" si="2"/>
        <v>701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700505</v>
      </c>
      <c r="I70" s="410">
        <v>370903</v>
      </c>
      <c r="J70" s="410">
        <v>255933</v>
      </c>
      <c r="K70" s="410">
        <v>2164883</v>
      </c>
      <c r="L70" s="410">
        <v>4066975</v>
      </c>
      <c r="M70" s="410">
        <v>7632105</v>
      </c>
      <c r="N70" s="410">
        <v>63120</v>
      </c>
      <c r="O70" s="410">
        <v>1257668</v>
      </c>
      <c r="P70" s="410">
        <v>584207</v>
      </c>
      <c r="Q70" s="410">
        <v>1843245</v>
      </c>
      <c r="R70" s="410"/>
      <c r="S70" s="410">
        <v>500000</v>
      </c>
      <c r="T70" s="449"/>
      <c r="U70" s="455">
        <f t="shared" si="18"/>
        <v>19439544</v>
      </c>
    </row>
    <row r="71" spans="1:21" ht="24">
      <c r="A71" s="1" t="str">
        <f t="shared" si="2"/>
        <v>701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6151056</v>
      </c>
      <c r="I71" s="410">
        <v>1184344</v>
      </c>
      <c r="J71" s="410">
        <v>905865</v>
      </c>
      <c r="K71" s="410">
        <v>5394487</v>
      </c>
      <c r="L71" s="410">
        <v>9663665</v>
      </c>
      <c r="M71" s="410">
        <v>19202230</v>
      </c>
      <c r="N71" s="410">
        <v>109844</v>
      </c>
      <c r="O71" s="410">
        <v>2516390</v>
      </c>
      <c r="P71" s="410">
        <v>3824745</v>
      </c>
      <c r="Q71" s="410">
        <v>5660813</v>
      </c>
      <c r="R71" s="410">
        <v>322555</v>
      </c>
      <c r="S71" s="410">
        <v>2962444</v>
      </c>
      <c r="T71" s="449">
        <v>623</v>
      </c>
      <c r="U71" s="455">
        <f t="shared" si="18"/>
        <v>57899061</v>
      </c>
    </row>
    <row r="72" spans="1:21" ht="24">
      <c r="A72" s="1" t="str">
        <f t="shared" si="2"/>
        <v>701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0</v>
      </c>
    </row>
    <row r="73" spans="1:21" ht="24">
      <c r="A73" s="1" t="str">
        <f t="shared" si="2"/>
        <v>701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701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305515</v>
      </c>
      <c r="I74" s="123">
        <f t="shared" si="20"/>
        <v>314694</v>
      </c>
      <c r="J74" s="123">
        <f t="shared" si="20"/>
        <v>177454</v>
      </c>
      <c r="K74" s="123">
        <f t="shared" si="20"/>
        <v>517099</v>
      </c>
      <c r="L74" s="123">
        <f t="shared" si="20"/>
        <v>2525305</v>
      </c>
      <c r="M74" s="123">
        <f t="shared" si="20"/>
        <v>3043156</v>
      </c>
      <c r="N74" s="123">
        <f t="shared" si="20"/>
        <v>842</v>
      </c>
      <c r="O74" s="123">
        <f t="shared" si="20"/>
        <v>596921</v>
      </c>
      <c r="P74" s="123">
        <f t="shared" si="20"/>
        <v>184772</v>
      </c>
      <c r="Q74" s="123">
        <f t="shared" si="20"/>
        <v>405156</v>
      </c>
      <c r="R74" s="123">
        <f t="shared" si="20"/>
        <v>26637</v>
      </c>
      <c r="S74" s="123">
        <f t="shared" si="20"/>
        <v>331848</v>
      </c>
      <c r="T74" s="450">
        <f t="shared" si="20"/>
        <v>51</v>
      </c>
      <c r="U74" s="455">
        <f t="shared" si="18"/>
        <v>8429450</v>
      </c>
    </row>
    <row r="75" spans="1:21" ht="24">
      <c r="A75" s="1" t="str">
        <f t="shared" si="2"/>
        <v>701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15</v>
      </c>
      <c r="I75" s="410">
        <v>3</v>
      </c>
      <c r="J75" s="410">
        <v>161</v>
      </c>
      <c r="K75" s="410">
        <v>124</v>
      </c>
      <c r="L75" s="410">
        <v>11220</v>
      </c>
      <c r="M75" s="410">
        <v>95</v>
      </c>
      <c r="N75" s="410"/>
      <c r="O75" s="410">
        <v>41</v>
      </c>
      <c r="P75" s="410">
        <v>75</v>
      </c>
      <c r="Q75" s="410">
        <v>281</v>
      </c>
      <c r="R75" s="410">
        <v>1</v>
      </c>
      <c r="S75" s="410">
        <v>19</v>
      </c>
      <c r="T75" s="449"/>
      <c r="U75" s="455">
        <f t="shared" si="18"/>
        <v>12035</v>
      </c>
    </row>
    <row r="76" spans="1:21" ht="24">
      <c r="A76" s="1" t="str">
        <f t="shared" si="2"/>
        <v>701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6361</v>
      </c>
      <c r="I76" s="410">
        <v>2697</v>
      </c>
      <c r="J76" s="410">
        <v>6868</v>
      </c>
      <c r="K76" s="410">
        <v>79811</v>
      </c>
      <c r="L76" s="410">
        <v>84819</v>
      </c>
      <c r="M76" s="410">
        <v>342314</v>
      </c>
      <c r="N76" s="410">
        <v>353</v>
      </c>
      <c r="O76" s="410">
        <v>403645</v>
      </c>
      <c r="P76" s="410">
        <v>19603</v>
      </c>
      <c r="Q76" s="410">
        <v>37097</v>
      </c>
      <c r="R76" s="410">
        <v>3003</v>
      </c>
      <c r="S76" s="410">
        <v>36613</v>
      </c>
      <c r="T76" s="449">
        <v>6</v>
      </c>
      <c r="U76" s="455">
        <f t="shared" si="18"/>
        <v>1023190</v>
      </c>
    </row>
    <row r="77" spans="1:21" ht="24">
      <c r="A77" s="1" t="str">
        <f t="shared" si="2"/>
        <v>701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299139</v>
      </c>
      <c r="I77" s="410">
        <v>311994</v>
      </c>
      <c r="J77" s="410">
        <v>170425</v>
      </c>
      <c r="K77" s="410">
        <v>437164</v>
      </c>
      <c r="L77" s="410">
        <v>2429266</v>
      </c>
      <c r="M77" s="410">
        <v>2700747</v>
      </c>
      <c r="N77" s="410">
        <v>489</v>
      </c>
      <c r="O77" s="410">
        <v>193235</v>
      </c>
      <c r="P77" s="410">
        <v>165094</v>
      </c>
      <c r="Q77" s="410">
        <v>367778</v>
      </c>
      <c r="R77" s="410">
        <v>23633</v>
      </c>
      <c r="S77" s="410">
        <v>295216</v>
      </c>
      <c r="T77" s="449">
        <v>45</v>
      </c>
      <c r="U77" s="455">
        <f t="shared" si="18"/>
        <v>7394225</v>
      </c>
    </row>
    <row r="78" spans="1:21" ht="24">
      <c r="A78" s="1" t="str">
        <f t="shared" si="2"/>
        <v>701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701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701</v>
      </c>
      <c r="B80" s="103" t="s">
        <v>341</v>
      </c>
      <c r="C80" s="172" t="str">
        <f t="shared" si="3"/>
        <v>2G130</v>
      </c>
      <c r="D80" s="510"/>
      <c r="E80" s="511" t="s">
        <v>234</v>
      </c>
      <c r="F80" s="517"/>
      <c r="G80" s="513" t="s">
        <v>235</v>
      </c>
      <c r="H80" s="486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8"/>
      <c r="U80" s="456">
        <f t="shared" si="18"/>
        <v>0</v>
      </c>
    </row>
    <row r="81" spans="1:21" ht="28.5">
      <c r="A81" s="1" t="str">
        <f aca="true" t="shared" si="21" ref="A81:A126">$K$6</f>
        <v>701</v>
      </c>
      <c r="B81" s="103" t="s">
        <v>341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41" t="s">
        <v>237</v>
      </c>
      <c r="H81" s="108">
        <f>H82+H85+H86+H87+H88+H89</f>
        <v>213805</v>
      </c>
      <c r="I81" s="108">
        <f aca="true" t="shared" si="23" ref="I81:T81">I82+I85+I86+I87+I88+I89</f>
        <v>258433</v>
      </c>
      <c r="J81" s="108">
        <f t="shared" si="23"/>
        <v>541081</v>
      </c>
      <c r="K81" s="108">
        <f t="shared" si="23"/>
        <v>1754593</v>
      </c>
      <c r="L81" s="108">
        <f t="shared" si="23"/>
        <v>2265842</v>
      </c>
      <c r="M81" s="108">
        <f t="shared" si="23"/>
        <v>8220566</v>
      </c>
      <c r="N81" s="108">
        <f t="shared" si="23"/>
        <v>186425</v>
      </c>
      <c r="O81" s="108">
        <f t="shared" si="23"/>
        <v>1191991</v>
      </c>
      <c r="P81" s="108">
        <f t="shared" si="23"/>
        <v>709149</v>
      </c>
      <c r="Q81" s="108">
        <f t="shared" si="23"/>
        <v>938382</v>
      </c>
      <c r="R81" s="108">
        <f t="shared" si="23"/>
        <v>78999</v>
      </c>
      <c r="S81" s="108">
        <f t="shared" si="23"/>
        <v>994491</v>
      </c>
      <c r="T81" s="108">
        <f t="shared" si="23"/>
        <v>151</v>
      </c>
      <c r="U81" s="454">
        <f t="shared" si="18"/>
        <v>17353908</v>
      </c>
    </row>
    <row r="82" spans="1:21" ht="27">
      <c r="A82" s="1" t="str">
        <f t="shared" si="21"/>
        <v>701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32653</v>
      </c>
      <c r="I82" s="109">
        <f t="shared" si="24"/>
        <v>3278</v>
      </c>
      <c r="J82" s="109">
        <f t="shared" si="24"/>
        <v>347</v>
      </c>
      <c r="K82" s="109">
        <f t="shared" si="24"/>
        <v>26869</v>
      </c>
      <c r="L82" s="109">
        <f t="shared" si="24"/>
        <v>0</v>
      </c>
      <c r="M82" s="109">
        <f t="shared" si="24"/>
        <v>329548</v>
      </c>
      <c r="N82" s="109">
        <f t="shared" si="24"/>
        <v>0</v>
      </c>
      <c r="O82" s="109">
        <f t="shared" si="24"/>
        <v>87136</v>
      </c>
      <c r="P82" s="109">
        <f t="shared" si="24"/>
        <v>15921</v>
      </c>
      <c r="Q82" s="109">
        <f t="shared" si="24"/>
        <v>20921</v>
      </c>
      <c r="R82" s="109">
        <f t="shared" si="24"/>
        <v>3072</v>
      </c>
      <c r="S82" s="109">
        <f t="shared" si="24"/>
        <v>37366</v>
      </c>
      <c r="T82" s="448">
        <f t="shared" si="24"/>
        <v>6</v>
      </c>
      <c r="U82" s="455">
        <f t="shared" si="18"/>
        <v>557117</v>
      </c>
    </row>
    <row r="83" spans="1:21" ht="12.75">
      <c r="A83" s="1" t="str">
        <f t="shared" si="21"/>
        <v>701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447"/>
      <c r="U83" s="455">
        <f t="shared" si="18"/>
        <v>0</v>
      </c>
    </row>
    <row r="84" spans="1:21" ht="12.75">
      <c r="A84" s="1" t="str">
        <f t="shared" si="21"/>
        <v>701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32653</v>
      </c>
      <c r="I84" s="116">
        <v>3278</v>
      </c>
      <c r="J84" s="116">
        <v>347</v>
      </c>
      <c r="K84" s="116">
        <v>26869</v>
      </c>
      <c r="L84" s="116"/>
      <c r="M84" s="116">
        <v>329548</v>
      </c>
      <c r="N84" s="116"/>
      <c r="O84" s="116">
        <v>87136</v>
      </c>
      <c r="P84" s="116">
        <v>15921</v>
      </c>
      <c r="Q84" s="116">
        <v>20921</v>
      </c>
      <c r="R84" s="116">
        <v>3072</v>
      </c>
      <c r="S84" s="116">
        <v>37366</v>
      </c>
      <c r="T84" s="447">
        <v>6</v>
      </c>
      <c r="U84" s="455">
        <f t="shared" si="18"/>
        <v>557117</v>
      </c>
    </row>
    <row r="85" spans="1:21" ht="27">
      <c r="A85" s="1" t="str">
        <f t="shared" si="21"/>
        <v>701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33625</v>
      </c>
      <c r="I85" s="116">
        <v>11275</v>
      </c>
      <c r="J85" s="116">
        <v>346134</v>
      </c>
      <c r="K85" s="116">
        <v>124604</v>
      </c>
      <c r="L85" s="116">
        <v>200086</v>
      </c>
      <c r="M85" s="116">
        <v>1341074</v>
      </c>
      <c r="N85" s="116"/>
      <c r="O85" s="116">
        <v>186277</v>
      </c>
      <c r="P85" s="116">
        <v>224489</v>
      </c>
      <c r="Q85" s="116">
        <v>92847</v>
      </c>
      <c r="R85" s="116">
        <v>13687</v>
      </c>
      <c r="S85" s="116">
        <v>193023</v>
      </c>
      <c r="T85" s="447">
        <v>26</v>
      </c>
      <c r="U85" s="455">
        <f t="shared" si="18"/>
        <v>2767147</v>
      </c>
    </row>
    <row r="86" spans="1:21" ht="40.5">
      <c r="A86" s="1" t="str">
        <f t="shared" si="21"/>
        <v>701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48676</v>
      </c>
      <c r="I86" s="116">
        <v>109811</v>
      </c>
      <c r="J86" s="116">
        <v>96522</v>
      </c>
      <c r="K86" s="116">
        <v>466253</v>
      </c>
      <c r="L86" s="116">
        <v>790412</v>
      </c>
      <c r="M86" s="116">
        <v>2283061</v>
      </c>
      <c r="N86" s="116">
        <v>28454</v>
      </c>
      <c r="O86" s="116">
        <v>287142</v>
      </c>
      <c r="P86" s="116">
        <v>169475</v>
      </c>
      <c r="Q86" s="116">
        <v>278020</v>
      </c>
      <c r="R86" s="116">
        <v>21501</v>
      </c>
      <c r="S86" s="116">
        <v>267660</v>
      </c>
      <c r="T86" s="447">
        <v>41</v>
      </c>
      <c r="U86" s="455">
        <f t="shared" si="18"/>
        <v>4847028</v>
      </c>
    </row>
    <row r="87" spans="1:21" ht="27">
      <c r="A87" s="1" t="str">
        <f t="shared" si="21"/>
        <v>701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98851</v>
      </c>
      <c r="I87" s="116">
        <v>134069</v>
      </c>
      <c r="J87" s="116">
        <v>98078</v>
      </c>
      <c r="K87" s="116">
        <v>1136867</v>
      </c>
      <c r="L87" s="116">
        <v>1275344</v>
      </c>
      <c r="M87" s="116">
        <v>4266883</v>
      </c>
      <c r="N87" s="116">
        <v>157971</v>
      </c>
      <c r="O87" s="116">
        <v>631436</v>
      </c>
      <c r="P87" s="116">
        <v>299264</v>
      </c>
      <c r="Q87" s="116">
        <v>546594</v>
      </c>
      <c r="R87" s="116">
        <v>40739</v>
      </c>
      <c r="S87" s="116">
        <v>496442</v>
      </c>
      <c r="T87" s="447">
        <v>78</v>
      </c>
      <c r="U87" s="455">
        <f t="shared" si="18"/>
        <v>9182616</v>
      </c>
    </row>
    <row r="88" spans="1:21" ht="27">
      <c r="A88" s="1" t="str">
        <f t="shared" si="21"/>
        <v>701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701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447"/>
      <c r="U89" s="455">
        <f t="shared" si="18"/>
        <v>0</v>
      </c>
    </row>
    <row r="90" spans="1:21" ht="14.25">
      <c r="A90" s="1" t="str">
        <f t="shared" si="21"/>
        <v>701</v>
      </c>
      <c r="B90" s="103" t="s">
        <v>341</v>
      </c>
      <c r="C90" s="172" t="str">
        <f t="shared" si="22"/>
        <v>2I100</v>
      </c>
      <c r="D90" s="468" t="s">
        <v>254</v>
      </c>
      <c r="E90" s="469"/>
      <c r="F90" s="469"/>
      <c r="G90" s="441" t="s">
        <v>255</v>
      </c>
      <c r="H90" s="106">
        <f aca="true" t="shared" si="25" ref="H90:T90">SUM(H91:H95)</f>
        <v>16488</v>
      </c>
      <c r="I90" s="107">
        <f t="shared" si="25"/>
        <v>43229</v>
      </c>
      <c r="J90" s="107">
        <f t="shared" si="25"/>
        <v>20617</v>
      </c>
      <c r="K90" s="107">
        <f t="shared" si="25"/>
        <v>293314</v>
      </c>
      <c r="L90" s="107">
        <f t="shared" si="25"/>
        <v>440655</v>
      </c>
      <c r="M90" s="107">
        <f t="shared" si="25"/>
        <v>779329</v>
      </c>
      <c r="N90" s="107">
        <f t="shared" si="25"/>
        <v>27398</v>
      </c>
      <c r="O90" s="107">
        <f t="shared" si="25"/>
        <v>108336</v>
      </c>
      <c r="P90" s="107">
        <f t="shared" si="25"/>
        <v>66601</v>
      </c>
      <c r="Q90" s="107">
        <f t="shared" si="25"/>
        <v>151940</v>
      </c>
      <c r="R90" s="107">
        <f t="shared" si="25"/>
        <v>7306</v>
      </c>
      <c r="S90" s="107">
        <f t="shared" si="25"/>
        <v>89123</v>
      </c>
      <c r="T90" s="461">
        <f t="shared" si="25"/>
        <v>14</v>
      </c>
      <c r="U90" s="454">
        <f t="shared" si="18"/>
        <v>2044350</v>
      </c>
    </row>
    <row r="91" spans="1:21" ht="27">
      <c r="A91" s="1" t="str">
        <f t="shared" si="21"/>
        <v>701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11255</v>
      </c>
      <c r="I91" s="116">
        <v>40482</v>
      </c>
      <c r="J91" s="116">
        <v>14957</v>
      </c>
      <c r="K91" s="116">
        <v>244167</v>
      </c>
      <c r="L91" s="116">
        <v>369226</v>
      </c>
      <c r="M91" s="116">
        <v>483002</v>
      </c>
      <c r="N91" s="116">
        <v>3384</v>
      </c>
      <c r="O91" s="116">
        <v>93314</v>
      </c>
      <c r="P91" s="116">
        <v>50473</v>
      </c>
      <c r="Q91" s="116">
        <v>122654</v>
      </c>
      <c r="R91" s="116">
        <v>4705</v>
      </c>
      <c r="S91" s="116">
        <v>57427</v>
      </c>
      <c r="T91" s="447">
        <v>9</v>
      </c>
      <c r="U91" s="455">
        <f t="shared" si="18"/>
        <v>1495055</v>
      </c>
    </row>
    <row r="92" spans="1:21" ht="27">
      <c r="A92" s="1" t="str">
        <f t="shared" si="21"/>
        <v>701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701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701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701</v>
      </c>
      <c r="B95" s="103" t="s">
        <v>341</v>
      </c>
      <c r="C95" s="172" t="str">
        <f t="shared" si="22"/>
        <v>2I150</v>
      </c>
      <c r="D95" s="518"/>
      <c r="E95" s="511" t="s">
        <v>264</v>
      </c>
      <c r="F95" s="512"/>
      <c r="G95" s="513" t="s">
        <v>265</v>
      </c>
      <c r="H95" s="444">
        <v>5233</v>
      </c>
      <c r="I95" s="365">
        <v>2747</v>
      </c>
      <c r="J95" s="365">
        <v>5660</v>
      </c>
      <c r="K95" s="365">
        <v>49147</v>
      </c>
      <c r="L95" s="365">
        <v>71429</v>
      </c>
      <c r="M95" s="365">
        <v>296327</v>
      </c>
      <c r="N95" s="365">
        <v>24014</v>
      </c>
      <c r="O95" s="365">
        <v>15022</v>
      </c>
      <c r="P95" s="365">
        <v>16128</v>
      </c>
      <c r="Q95" s="365">
        <v>29286</v>
      </c>
      <c r="R95" s="365">
        <v>2601</v>
      </c>
      <c r="S95" s="365">
        <v>31696</v>
      </c>
      <c r="T95" s="452">
        <v>5</v>
      </c>
      <c r="U95" s="456">
        <f t="shared" si="18"/>
        <v>549295</v>
      </c>
    </row>
    <row r="96" spans="1:21" ht="14.25">
      <c r="A96" s="1" t="str">
        <f t="shared" si="21"/>
        <v>701</v>
      </c>
      <c r="B96" s="103" t="s">
        <v>341</v>
      </c>
      <c r="C96" s="172" t="str">
        <f t="shared" si="22"/>
        <v>2J100</v>
      </c>
      <c r="D96" s="468" t="s">
        <v>266</v>
      </c>
      <c r="E96" s="519"/>
      <c r="F96" s="519"/>
      <c r="G96" s="441" t="s">
        <v>267</v>
      </c>
      <c r="H96" s="106">
        <f aca="true" t="shared" si="26" ref="H96:T96">SUM(H97:H102)</f>
        <v>273968</v>
      </c>
      <c r="I96" s="107">
        <f t="shared" si="26"/>
        <v>259611</v>
      </c>
      <c r="J96" s="107">
        <f t="shared" si="26"/>
        <v>142042</v>
      </c>
      <c r="K96" s="107">
        <f t="shared" si="26"/>
        <v>2134510</v>
      </c>
      <c r="L96" s="107">
        <f t="shared" si="26"/>
        <v>2433811</v>
      </c>
      <c r="M96" s="107">
        <f t="shared" si="26"/>
        <v>4484265</v>
      </c>
      <c r="N96" s="107">
        <f t="shared" si="26"/>
        <v>63372</v>
      </c>
      <c r="O96" s="107">
        <f t="shared" si="26"/>
        <v>1968958</v>
      </c>
      <c r="P96" s="107">
        <f t="shared" si="26"/>
        <v>403230</v>
      </c>
      <c r="Q96" s="107">
        <f t="shared" si="26"/>
        <v>761802</v>
      </c>
      <c r="R96" s="107">
        <f t="shared" si="26"/>
        <v>54339</v>
      </c>
      <c r="S96" s="107">
        <f t="shared" si="26"/>
        <v>662391</v>
      </c>
      <c r="T96" s="461">
        <f t="shared" si="26"/>
        <v>107</v>
      </c>
      <c r="U96" s="454">
        <f t="shared" si="18"/>
        <v>13642406</v>
      </c>
    </row>
    <row r="97" spans="1:21" ht="27">
      <c r="A97" s="1" t="str">
        <f t="shared" si="21"/>
        <v>701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164012</v>
      </c>
      <c r="I97" s="116">
        <v>239515</v>
      </c>
      <c r="J97" s="116">
        <v>113039</v>
      </c>
      <c r="K97" s="116">
        <v>1358109</v>
      </c>
      <c r="L97" s="116">
        <v>1792448</v>
      </c>
      <c r="M97" s="116">
        <v>3342257</v>
      </c>
      <c r="N97" s="116">
        <v>63369</v>
      </c>
      <c r="O97" s="116">
        <v>1646058</v>
      </c>
      <c r="P97" s="116">
        <v>326760</v>
      </c>
      <c r="Q97" s="116">
        <v>642905</v>
      </c>
      <c r="R97" s="116">
        <v>41821</v>
      </c>
      <c r="S97" s="116">
        <v>509880</v>
      </c>
      <c r="T97" s="447">
        <v>80</v>
      </c>
      <c r="U97" s="455">
        <f t="shared" si="18"/>
        <v>10240253</v>
      </c>
    </row>
    <row r="98" spans="1:21" ht="27">
      <c r="A98" s="1" t="str">
        <f t="shared" si="21"/>
        <v>701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701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701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701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105607</v>
      </c>
      <c r="I101" s="116">
        <v>14925</v>
      </c>
      <c r="J101" s="116">
        <v>28999</v>
      </c>
      <c r="K101" s="116">
        <v>166706</v>
      </c>
      <c r="L101" s="116">
        <v>568053</v>
      </c>
      <c r="M101" s="116">
        <v>1139947</v>
      </c>
      <c r="N101" s="116"/>
      <c r="O101" s="116">
        <v>321884</v>
      </c>
      <c r="P101" s="116">
        <v>74052</v>
      </c>
      <c r="Q101" s="116">
        <v>86568</v>
      </c>
      <c r="R101" s="116">
        <v>12479</v>
      </c>
      <c r="S101" s="116">
        <v>152012</v>
      </c>
      <c r="T101" s="447">
        <v>24</v>
      </c>
      <c r="U101" s="455">
        <f t="shared" si="27"/>
        <v>2671256</v>
      </c>
    </row>
    <row r="102" spans="1:21" ht="27.75" thickBot="1">
      <c r="A102" s="1" t="str">
        <f t="shared" si="21"/>
        <v>701</v>
      </c>
      <c r="B102" s="103" t="s">
        <v>341</v>
      </c>
      <c r="C102" s="172" t="str">
        <f t="shared" si="22"/>
        <v>2J160</v>
      </c>
      <c r="D102" s="520"/>
      <c r="E102" s="511" t="s">
        <v>278</v>
      </c>
      <c r="F102" s="512"/>
      <c r="G102" s="513" t="s">
        <v>279</v>
      </c>
      <c r="H102" s="444">
        <v>4349</v>
      </c>
      <c r="I102" s="365">
        <v>5171</v>
      </c>
      <c r="J102" s="365">
        <v>4</v>
      </c>
      <c r="K102" s="365">
        <v>609695</v>
      </c>
      <c r="L102" s="365">
        <v>73310</v>
      </c>
      <c r="M102" s="365">
        <v>2061</v>
      </c>
      <c r="N102" s="365">
        <v>3</v>
      </c>
      <c r="O102" s="365">
        <v>1016</v>
      </c>
      <c r="P102" s="365">
        <v>2418</v>
      </c>
      <c r="Q102" s="365">
        <v>32329</v>
      </c>
      <c r="R102" s="365">
        <v>39</v>
      </c>
      <c r="S102" s="365">
        <v>499</v>
      </c>
      <c r="T102" s="452">
        <v>3</v>
      </c>
      <c r="U102" s="456">
        <f t="shared" si="27"/>
        <v>730897</v>
      </c>
    </row>
    <row r="103" spans="1:21" ht="15" thickBot="1">
      <c r="A103" s="1" t="str">
        <f t="shared" si="21"/>
        <v>701</v>
      </c>
      <c r="B103" s="103" t="s">
        <v>341</v>
      </c>
      <c r="C103" s="172" t="str">
        <f t="shared" si="22"/>
        <v>2K100</v>
      </c>
      <c r="D103" s="495" t="s">
        <v>280</v>
      </c>
      <c r="E103" s="522"/>
      <c r="F103" s="522"/>
      <c r="G103" s="508" t="s">
        <v>281</v>
      </c>
      <c r="H103" s="129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4"/>
      <c r="U103" s="465">
        <f t="shared" si="27"/>
        <v>0</v>
      </c>
    </row>
    <row r="104" spans="1:21" ht="29.25" thickBot="1">
      <c r="A104" s="1" t="str">
        <f t="shared" si="21"/>
        <v>701</v>
      </c>
      <c r="B104" s="103" t="s">
        <v>341</v>
      </c>
      <c r="C104" s="172" t="str">
        <f t="shared" si="22"/>
        <v>2L100</v>
      </c>
      <c r="D104" s="495" t="s">
        <v>282</v>
      </c>
      <c r="E104" s="522"/>
      <c r="F104" s="522"/>
      <c r="G104" s="508" t="s">
        <v>283</v>
      </c>
      <c r="H104" s="118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499"/>
      <c r="U104" s="465">
        <f t="shared" si="27"/>
        <v>0</v>
      </c>
    </row>
    <row r="105" spans="1:21" ht="16.5" thickBot="1">
      <c r="A105" s="1" t="str">
        <f t="shared" si="21"/>
        <v>701</v>
      </c>
      <c r="B105" s="103" t="s">
        <v>341</v>
      </c>
      <c r="C105" s="172">
        <f t="shared" si="22"/>
        <v>29999</v>
      </c>
      <c r="D105" s="525">
        <v>29999</v>
      </c>
      <c r="E105" s="526"/>
      <c r="F105" s="526"/>
      <c r="G105" s="502" t="s">
        <v>284</v>
      </c>
      <c r="H105" s="429">
        <f aca="true" t="shared" si="28" ref="H105:T105">H104+H103+H96+H90+H81+H67+H61+H55+H54+H53+H52+H35</f>
        <v>107404665</v>
      </c>
      <c r="I105" s="128">
        <f t="shared" si="28"/>
        <v>2752717</v>
      </c>
      <c r="J105" s="128">
        <f t="shared" si="28"/>
        <v>44924140</v>
      </c>
      <c r="K105" s="128">
        <f t="shared" si="28"/>
        <v>26241320</v>
      </c>
      <c r="L105" s="128">
        <f t="shared" si="28"/>
        <v>25408078</v>
      </c>
      <c r="M105" s="128">
        <f t="shared" si="28"/>
        <v>55064946</v>
      </c>
      <c r="N105" s="128">
        <f t="shared" si="28"/>
        <v>465508</v>
      </c>
      <c r="O105" s="128">
        <f t="shared" si="28"/>
        <v>12326340</v>
      </c>
      <c r="P105" s="128">
        <f t="shared" si="28"/>
        <v>7779436</v>
      </c>
      <c r="Q105" s="128">
        <f t="shared" si="28"/>
        <v>13001896</v>
      </c>
      <c r="R105" s="128">
        <f t="shared" si="28"/>
        <v>586114</v>
      </c>
      <c r="S105" s="128">
        <f t="shared" si="28"/>
        <v>7249035</v>
      </c>
      <c r="T105" s="453">
        <f t="shared" si="28"/>
        <v>1129</v>
      </c>
      <c r="U105" s="457">
        <f>U104+U103+U96+U90+U81+U67+U61+U55+U54+U53+U35</f>
        <v>303186749</v>
      </c>
    </row>
    <row r="106" spans="1:21" ht="17.25" thickBot="1">
      <c r="A106" s="1" t="str">
        <f t="shared" si="21"/>
        <v>701</v>
      </c>
      <c r="B106" s="103" t="s">
        <v>341</v>
      </c>
      <c r="C106" s="172"/>
      <c r="D106" s="671" t="s">
        <v>285</v>
      </c>
      <c r="E106" s="672"/>
      <c r="F106" s="672"/>
      <c r="G106" s="672"/>
      <c r="H106" s="672"/>
      <c r="I106" s="672"/>
      <c r="J106" s="672"/>
      <c r="K106" s="672"/>
      <c r="L106" s="672"/>
      <c r="M106" s="672"/>
      <c r="N106" s="672"/>
      <c r="O106" s="672"/>
      <c r="P106" s="672"/>
      <c r="Q106" s="672"/>
      <c r="R106" s="672"/>
      <c r="S106" s="672"/>
      <c r="T106" s="672"/>
      <c r="U106" s="673"/>
    </row>
    <row r="107" spans="1:21" ht="14.25">
      <c r="A107" s="1" t="str">
        <f t="shared" si="21"/>
        <v>701</v>
      </c>
      <c r="B107" s="103" t="s">
        <v>341</v>
      </c>
      <c r="C107" s="172" t="str">
        <f t="shared" si="22"/>
        <v>3A100</v>
      </c>
      <c r="D107" s="468" t="s">
        <v>286</v>
      </c>
      <c r="E107" s="469"/>
      <c r="F107" s="469"/>
      <c r="G107" s="441" t="s">
        <v>287</v>
      </c>
      <c r="H107" s="106">
        <f aca="true" t="shared" si="29" ref="H107:T107">H108+H111</f>
        <v>571520</v>
      </c>
      <c r="I107" s="107">
        <f t="shared" si="29"/>
        <v>143650</v>
      </c>
      <c r="J107" s="107">
        <f t="shared" si="29"/>
        <v>72861</v>
      </c>
      <c r="K107" s="107">
        <f t="shared" si="29"/>
        <v>894230</v>
      </c>
      <c r="L107" s="107">
        <f t="shared" si="29"/>
        <v>1298105</v>
      </c>
      <c r="M107" s="107">
        <f t="shared" si="29"/>
        <v>3468237</v>
      </c>
      <c r="N107" s="107">
        <f t="shared" si="29"/>
        <v>7514</v>
      </c>
      <c r="O107" s="107">
        <f t="shared" si="29"/>
        <v>449289</v>
      </c>
      <c r="P107" s="107">
        <f t="shared" si="29"/>
        <v>465995</v>
      </c>
      <c r="Q107" s="107">
        <f t="shared" si="29"/>
        <v>693729</v>
      </c>
      <c r="R107" s="107">
        <f t="shared" si="29"/>
        <v>27582</v>
      </c>
      <c r="S107" s="107">
        <f t="shared" si="29"/>
        <v>339727</v>
      </c>
      <c r="T107" s="461">
        <f t="shared" si="29"/>
        <v>48</v>
      </c>
      <c r="U107" s="454">
        <f aca="true" t="shared" si="30" ref="U107:U126">SUM(H107:T107)</f>
        <v>8432487</v>
      </c>
    </row>
    <row r="108" spans="1:21" ht="13.5">
      <c r="A108" s="1" t="str">
        <f t="shared" si="21"/>
        <v>701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291660</v>
      </c>
      <c r="I108" s="109">
        <f t="shared" si="31"/>
        <v>46453</v>
      </c>
      <c r="J108" s="109">
        <f t="shared" si="31"/>
        <v>4889</v>
      </c>
      <c r="K108" s="109">
        <f t="shared" si="31"/>
        <v>521794</v>
      </c>
      <c r="L108" s="109">
        <f t="shared" si="31"/>
        <v>487345</v>
      </c>
      <c r="M108" s="109">
        <f t="shared" si="31"/>
        <v>2149092</v>
      </c>
      <c r="N108" s="109">
        <f t="shared" si="31"/>
        <v>1000</v>
      </c>
      <c r="O108" s="109">
        <f t="shared" si="31"/>
        <v>262258</v>
      </c>
      <c r="P108" s="109">
        <f t="shared" si="31"/>
        <v>218273</v>
      </c>
      <c r="Q108" s="109">
        <f t="shared" si="31"/>
        <v>265875</v>
      </c>
      <c r="R108" s="109">
        <f t="shared" si="31"/>
        <v>27578</v>
      </c>
      <c r="S108" s="109">
        <f t="shared" si="31"/>
        <v>335661</v>
      </c>
      <c r="T108" s="448">
        <f t="shared" si="31"/>
        <v>48</v>
      </c>
      <c r="U108" s="455">
        <f t="shared" si="30"/>
        <v>4611926</v>
      </c>
    </row>
    <row r="109" spans="1:21" ht="13.5">
      <c r="A109" s="1" t="str">
        <f t="shared" si="21"/>
        <v>701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113660</v>
      </c>
      <c r="I109" s="413">
        <v>31453</v>
      </c>
      <c r="J109" s="413">
        <v>2889</v>
      </c>
      <c r="K109" s="413">
        <v>428794</v>
      </c>
      <c r="L109" s="413">
        <v>337345</v>
      </c>
      <c r="M109" s="413">
        <v>1682092</v>
      </c>
      <c r="N109" s="413"/>
      <c r="O109" s="413">
        <v>189258</v>
      </c>
      <c r="P109" s="413">
        <v>179273</v>
      </c>
      <c r="Q109" s="413">
        <v>178875</v>
      </c>
      <c r="R109" s="413">
        <v>25578</v>
      </c>
      <c r="S109" s="413">
        <v>313661</v>
      </c>
      <c r="T109" s="451">
        <v>48</v>
      </c>
      <c r="U109" s="455">
        <f t="shared" si="30"/>
        <v>3482926</v>
      </c>
    </row>
    <row r="110" spans="1:21" ht="13.5">
      <c r="A110" s="1" t="str">
        <f t="shared" si="21"/>
        <v>701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178000</v>
      </c>
      <c r="I110" s="413">
        <v>15000</v>
      </c>
      <c r="J110" s="413">
        <v>2000</v>
      </c>
      <c r="K110" s="413">
        <v>93000</v>
      </c>
      <c r="L110" s="413">
        <v>150000</v>
      </c>
      <c r="M110" s="413">
        <v>467000</v>
      </c>
      <c r="N110" s="413">
        <v>1000</v>
      </c>
      <c r="O110" s="413">
        <v>73000</v>
      </c>
      <c r="P110" s="413">
        <v>39000</v>
      </c>
      <c r="Q110" s="413">
        <v>87000</v>
      </c>
      <c r="R110" s="413">
        <v>2000</v>
      </c>
      <c r="S110" s="413">
        <v>22000</v>
      </c>
      <c r="T110" s="451"/>
      <c r="U110" s="455">
        <f t="shared" si="30"/>
        <v>1129000</v>
      </c>
    </row>
    <row r="111" spans="1:21" ht="27.75" thickBot="1">
      <c r="A111" s="1" t="str">
        <f t="shared" si="21"/>
        <v>701</v>
      </c>
      <c r="B111" s="103" t="s">
        <v>341</v>
      </c>
      <c r="C111" s="172" t="str">
        <f t="shared" si="22"/>
        <v>3A120</v>
      </c>
      <c r="D111" s="516"/>
      <c r="E111" s="511" t="s">
        <v>294</v>
      </c>
      <c r="F111" s="512"/>
      <c r="G111" s="513" t="s">
        <v>295</v>
      </c>
      <c r="H111" s="477">
        <v>279860</v>
      </c>
      <c r="I111" s="478">
        <v>97197</v>
      </c>
      <c r="J111" s="478">
        <v>67972</v>
      </c>
      <c r="K111" s="478">
        <v>372436</v>
      </c>
      <c r="L111" s="478">
        <v>810760</v>
      </c>
      <c r="M111" s="478">
        <v>1319145</v>
      </c>
      <c r="N111" s="478">
        <v>6514</v>
      </c>
      <c r="O111" s="478">
        <v>187031</v>
      </c>
      <c r="P111" s="478">
        <v>247722</v>
      </c>
      <c r="Q111" s="478">
        <v>427854</v>
      </c>
      <c r="R111" s="478">
        <v>4</v>
      </c>
      <c r="S111" s="478">
        <v>4066</v>
      </c>
      <c r="T111" s="479"/>
      <c r="U111" s="456">
        <f t="shared" si="30"/>
        <v>3820561</v>
      </c>
    </row>
    <row r="112" spans="1:21" ht="14.25">
      <c r="A112" s="1" t="str">
        <f t="shared" si="21"/>
        <v>701</v>
      </c>
      <c r="B112" s="103" t="s">
        <v>341</v>
      </c>
      <c r="C112" s="172" t="str">
        <f t="shared" si="22"/>
        <v>3B100</v>
      </c>
      <c r="D112" s="468" t="s">
        <v>296</v>
      </c>
      <c r="E112" s="469"/>
      <c r="F112" s="469"/>
      <c r="G112" s="441" t="s">
        <v>297</v>
      </c>
      <c r="H112" s="106">
        <f>SUM(H113:H117)</f>
        <v>45809700</v>
      </c>
      <c r="I112" s="107">
        <f aca="true" t="shared" si="32" ref="I112:T112">SUM(I113:I117)</f>
        <v>4107821</v>
      </c>
      <c r="J112" s="107">
        <f t="shared" si="32"/>
        <v>609096</v>
      </c>
      <c r="K112" s="107">
        <f t="shared" si="32"/>
        <v>29247147</v>
      </c>
      <c r="L112" s="107">
        <f t="shared" si="32"/>
        <v>43236170</v>
      </c>
      <c r="M112" s="107">
        <f t="shared" si="32"/>
        <v>127780711</v>
      </c>
      <c r="N112" s="107">
        <f t="shared" si="32"/>
        <v>379250</v>
      </c>
      <c r="O112" s="107">
        <f t="shared" si="32"/>
        <v>19806455</v>
      </c>
      <c r="P112" s="107">
        <f t="shared" si="32"/>
        <v>11313564</v>
      </c>
      <c r="Q112" s="107">
        <f t="shared" si="32"/>
        <v>24155269</v>
      </c>
      <c r="R112" s="107">
        <f t="shared" si="32"/>
        <v>1436348</v>
      </c>
      <c r="S112" s="107">
        <f t="shared" si="32"/>
        <v>13540984</v>
      </c>
      <c r="T112" s="461">
        <f t="shared" si="32"/>
        <v>2378</v>
      </c>
      <c r="U112" s="454">
        <f t="shared" si="30"/>
        <v>321424893</v>
      </c>
    </row>
    <row r="113" spans="1:21" ht="13.5">
      <c r="A113" s="1" t="str">
        <f t="shared" si="21"/>
        <v>701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1429330</v>
      </c>
      <c r="I113" s="413">
        <v>182579</v>
      </c>
      <c r="J113" s="413">
        <v>3521</v>
      </c>
      <c r="K113" s="413">
        <v>663253</v>
      </c>
      <c r="L113" s="413">
        <v>1127373</v>
      </c>
      <c r="M113" s="413">
        <v>3264368</v>
      </c>
      <c r="N113" s="413">
        <v>124</v>
      </c>
      <c r="O113" s="413">
        <v>523365</v>
      </c>
      <c r="P113" s="413">
        <v>484506</v>
      </c>
      <c r="Q113" s="413">
        <v>506345</v>
      </c>
      <c r="R113" s="413">
        <v>31180</v>
      </c>
      <c r="S113" s="413">
        <v>381438</v>
      </c>
      <c r="T113" s="451">
        <v>58</v>
      </c>
      <c r="U113" s="455">
        <f t="shared" si="30"/>
        <v>8597440</v>
      </c>
    </row>
    <row r="114" spans="1:21" ht="13.5">
      <c r="A114" s="1" t="str">
        <f t="shared" si="21"/>
        <v>701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514133</v>
      </c>
      <c r="I114" s="413">
        <v>131209</v>
      </c>
      <c r="J114" s="413">
        <v>3879</v>
      </c>
      <c r="K114" s="413">
        <v>967030</v>
      </c>
      <c r="L114" s="413">
        <v>1216449</v>
      </c>
      <c r="M114" s="413">
        <v>3316534</v>
      </c>
      <c r="N114" s="413">
        <v>28239</v>
      </c>
      <c r="O114" s="413">
        <v>583512</v>
      </c>
      <c r="P114" s="413">
        <v>698263</v>
      </c>
      <c r="Q114" s="413">
        <v>914164</v>
      </c>
      <c r="R114" s="413">
        <v>34359</v>
      </c>
      <c r="S114" s="413">
        <v>418496</v>
      </c>
      <c r="T114" s="451">
        <v>65</v>
      </c>
      <c r="U114" s="455">
        <f t="shared" si="30"/>
        <v>8826332</v>
      </c>
    </row>
    <row r="115" spans="1:21" ht="13.5">
      <c r="A115" s="1" t="str">
        <f t="shared" si="21"/>
        <v>701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36819237</v>
      </c>
      <c r="I115" s="413">
        <v>3794033</v>
      </c>
      <c r="J115" s="413">
        <v>601696</v>
      </c>
      <c r="K115" s="413">
        <v>27616864</v>
      </c>
      <c r="L115" s="413">
        <v>40892348</v>
      </c>
      <c r="M115" s="413">
        <v>121174127</v>
      </c>
      <c r="N115" s="413">
        <v>350887</v>
      </c>
      <c r="O115" s="413">
        <v>18699578</v>
      </c>
      <c r="P115" s="413">
        <v>10130795</v>
      </c>
      <c r="Q115" s="413">
        <v>22734760</v>
      </c>
      <c r="R115" s="413">
        <v>1370809</v>
      </c>
      <c r="S115" s="413">
        <v>12741050</v>
      </c>
      <c r="T115" s="451">
        <v>2255</v>
      </c>
      <c r="U115" s="455">
        <f t="shared" si="30"/>
        <v>296928439</v>
      </c>
    </row>
    <row r="116" spans="1:21" ht="27">
      <c r="A116" s="1" t="str">
        <f t="shared" si="21"/>
        <v>701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49000</v>
      </c>
      <c r="I116" s="413"/>
      <c r="J116" s="413"/>
      <c r="K116" s="413"/>
      <c r="L116" s="413"/>
      <c r="M116" s="413">
        <v>25682</v>
      </c>
      <c r="N116" s="413"/>
      <c r="O116" s="413"/>
      <c r="P116" s="413"/>
      <c r="Q116" s="413"/>
      <c r="R116" s="413"/>
      <c r="S116" s="413"/>
      <c r="T116" s="451"/>
      <c r="U116" s="455">
        <f t="shared" si="30"/>
        <v>74682</v>
      </c>
    </row>
    <row r="117" spans="1:21" ht="27.75" thickBot="1">
      <c r="A117" s="1" t="str">
        <f t="shared" si="21"/>
        <v>701</v>
      </c>
      <c r="B117" s="103" t="s">
        <v>341</v>
      </c>
      <c r="C117" s="172" t="str">
        <f t="shared" si="22"/>
        <v>3B150</v>
      </c>
      <c r="D117" s="516"/>
      <c r="E117" s="511" t="s">
        <v>306</v>
      </c>
      <c r="F117" s="512"/>
      <c r="G117" s="513" t="s">
        <v>307</v>
      </c>
      <c r="H117" s="477">
        <v>6998000</v>
      </c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9"/>
      <c r="U117" s="456">
        <f t="shared" si="30"/>
        <v>6998000</v>
      </c>
    </row>
    <row r="118" spans="1:21" ht="15" thickBot="1">
      <c r="A118" s="1" t="str">
        <f t="shared" si="21"/>
        <v>701</v>
      </c>
      <c r="B118" s="103" t="s">
        <v>341</v>
      </c>
      <c r="C118" s="172" t="str">
        <f t="shared" si="22"/>
        <v>3C100</v>
      </c>
      <c r="D118" s="495" t="s">
        <v>308</v>
      </c>
      <c r="E118" s="522"/>
      <c r="F118" s="522"/>
      <c r="G118" s="508" t="s">
        <v>309</v>
      </c>
      <c r="H118" s="129">
        <v>35036</v>
      </c>
      <c r="I118" s="523">
        <v>44551</v>
      </c>
      <c r="J118" s="523">
        <v>1173</v>
      </c>
      <c r="K118" s="523">
        <v>247088</v>
      </c>
      <c r="L118" s="523">
        <v>385473</v>
      </c>
      <c r="M118" s="523">
        <v>686944</v>
      </c>
      <c r="N118" s="523"/>
      <c r="O118" s="523">
        <v>297281</v>
      </c>
      <c r="P118" s="523">
        <v>55202</v>
      </c>
      <c r="Q118" s="523">
        <v>76984</v>
      </c>
      <c r="R118" s="523">
        <v>10386</v>
      </c>
      <c r="S118" s="523">
        <v>126344</v>
      </c>
      <c r="T118" s="524">
        <v>20</v>
      </c>
      <c r="U118" s="465">
        <f t="shared" si="30"/>
        <v>1966482</v>
      </c>
    </row>
    <row r="119" spans="1:21" ht="15" thickBot="1">
      <c r="A119" s="1" t="str">
        <f t="shared" si="21"/>
        <v>701</v>
      </c>
      <c r="B119" s="103" t="s">
        <v>341</v>
      </c>
      <c r="C119" s="172" t="str">
        <f t="shared" si="22"/>
        <v>3D100</v>
      </c>
      <c r="D119" s="495" t="s">
        <v>310</v>
      </c>
      <c r="E119" s="522"/>
      <c r="F119" s="522"/>
      <c r="G119" s="508" t="s">
        <v>311</v>
      </c>
      <c r="H119" s="129">
        <v>377058</v>
      </c>
      <c r="I119" s="523">
        <v>198142</v>
      </c>
      <c r="J119" s="523">
        <v>5880</v>
      </c>
      <c r="K119" s="523">
        <v>915211</v>
      </c>
      <c r="L119" s="523">
        <v>1618960</v>
      </c>
      <c r="M119" s="523">
        <v>5807008</v>
      </c>
      <c r="N119" s="523">
        <v>150</v>
      </c>
      <c r="O119" s="523">
        <v>700299</v>
      </c>
      <c r="P119" s="523">
        <v>337282</v>
      </c>
      <c r="Q119" s="523">
        <v>797197</v>
      </c>
      <c r="R119" s="523">
        <v>52045</v>
      </c>
      <c r="S119" s="523">
        <v>635404</v>
      </c>
      <c r="T119" s="524">
        <v>100</v>
      </c>
      <c r="U119" s="465">
        <f t="shared" si="30"/>
        <v>11444736</v>
      </c>
    </row>
    <row r="120" spans="1:21" ht="15" thickBot="1">
      <c r="A120" s="1" t="str">
        <f t="shared" si="21"/>
        <v>701</v>
      </c>
      <c r="B120" s="103" t="s">
        <v>341</v>
      </c>
      <c r="C120" s="172" t="str">
        <f t="shared" si="22"/>
        <v>3E100</v>
      </c>
      <c r="D120" s="495" t="s">
        <v>312</v>
      </c>
      <c r="E120" s="522"/>
      <c r="F120" s="522"/>
      <c r="G120" s="508" t="s">
        <v>313</v>
      </c>
      <c r="H120" s="129">
        <v>24921</v>
      </c>
      <c r="I120" s="523">
        <v>23469</v>
      </c>
      <c r="J120" s="523">
        <v>28046</v>
      </c>
      <c r="K120" s="523">
        <v>118517</v>
      </c>
      <c r="L120" s="523">
        <v>575656</v>
      </c>
      <c r="M120" s="523">
        <v>279757</v>
      </c>
      <c r="N120" s="523"/>
      <c r="O120" s="523">
        <v>1211143</v>
      </c>
      <c r="P120" s="523">
        <v>75792</v>
      </c>
      <c r="Q120" s="523">
        <v>86119</v>
      </c>
      <c r="R120" s="523">
        <v>12887</v>
      </c>
      <c r="S120" s="523">
        <v>156971</v>
      </c>
      <c r="T120" s="524">
        <v>25</v>
      </c>
      <c r="U120" s="465">
        <f t="shared" si="30"/>
        <v>2593303</v>
      </c>
    </row>
    <row r="121" spans="1:21" ht="15" thickBot="1">
      <c r="A121" s="1" t="str">
        <f t="shared" si="21"/>
        <v>701</v>
      </c>
      <c r="B121" s="103" t="s">
        <v>341</v>
      </c>
      <c r="C121" s="172" t="str">
        <f t="shared" si="22"/>
        <v>3F100</v>
      </c>
      <c r="D121" s="495" t="s">
        <v>314</v>
      </c>
      <c r="E121" s="522"/>
      <c r="F121" s="522"/>
      <c r="G121" s="508" t="s">
        <v>315</v>
      </c>
      <c r="H121" s="129">
        <v>1835734</v>
      </c>
      <c r="I121" s="523">
        <v>29424</v>
      </c>
      <c r="J121" s="523">
        <v>3042</v>
      </c>
      <c r="K121" s="523">
        <v>518127</v>
      </c>
      <c r="L121" s="523">
        <v>481445</v>
      </c>
      <c r="M121" s="523">
        <v>2323852</v>
      </c>
      <c r="N121" s="523"/>
      <c r="O121" s="523">
        <v>279724</v>
      </c>
      <c r="P121" s="523">
        <v>241379</v>
      </c>
      <c r="Q121" s="523">
        <v>219298</v>
      </c>
      <c r="R121" s="523">
        <v>23343</v>
      </c>
      <c r="S121" s="523">
        <v>284018</v>
      </c>
      <c r="T121" s="524">
        <v>45</v>
      </c>
      <c r="U121" s="465">
        <f t="shared" si="30"/>
        <v>6239431</v>
      </c>
    </row>
    <row r="122" spans="1:21" ht="29.25" thickBot="1">
      <c r="A122" s="1" t="str">
        <f t="shared" si="21"/>
        <v>701</v>
      </c>
      <c r="B122" s="103" t="s">
        <v>341</v>
      </c>
      <c r="C122" s="172" t="str">
        <f t="shared" si="22"/>
        <v>3G100</v>
      </c>
      <c r="D122" s="495" t="s">
        <v>316</v>
      </c>
      <c r="E122" s="522"/>
      <c r="F122" s="522"/>
      <c r="G122" s="508" t="s">
        <v>317</v>
      </c>
      <c r="H122" s="129">
        <v>42277</v>
      </c>
      <c r="I122" s="523">
        <v>17374</v>
      </c>
      <c r="J122" s="523">
        <v>3</v>
      </c>
      <c r="K122" s="523">
        <v>18303</v>
      </c>
      <c r="L122" s="523">
        <v>99078</v>
      </c>
      <c r="M122" s="523">
        <v>3556</v>
      </c>
      <c r="N122" s="523"/>
      <c r="O122" s="523">
        <v>254</v>
      </c>
      <c r="P122" s="523">
        <v>479</v>
      </c>
      <c r="Q122" s="523">
        <v>12573</v>
      </c>
      <c r="R122" s="523">
        <v>30</v>
      </c>
      <c r="S122" s="523">
        <v>386</v>
      </c>
      <c r="T122" s="524"/>
      <c r="U122" s="465">
        <f t="shared" si="30"/>
        <v>194313</v>
      </c>
    </row>
    <row r="123" spans="1:21" ht="29.25" thickBot="1">
      <c r="A123" s="1" t="str">
        <f t="shared" si="21"/>
        <v>701</v>
      </c>
      <c r="B123" s="103" t="s">
        <v>341</v>
      </c>
      <c r="C123" s="172" t="str">
        <f t="shared" si="22"/>
        <v>3H100</v>
      </c>
      <c r="D123" s="525" t="s">
        <v>318</v>
      </c>
      <c r="E123" s="526"/>
      <c r="F123" s="526"/>
      <c r="G123" s="527" t="s">
        <v>319</v>
      </c>
      <c r="H123" s="528">
        <v>2985</v>
      </c>
      <c r="I123" s="529">
        <v>920</v>
      </c>
      <c r="J123" s="529">
        <v>178</v>
      </c>
      <c r="K123" s="529">
        <v>22429</v>
      </c>
      <c r="L123" s="529">
        <v>24284</v>
      </c>
      <c r="M123" s="529">
        <v>181785</v>
      </c>
      <c r="N123" s="529"/>
      <c r="O123" s="529">
        <v>8445</v>
      </c>
      <c r="P123" s="529">
        <v>8177</v>
      </c>
      <c r="Q123" s="529">
        <v>10527</v>
      </c>
      <c r="R123" s="529">
        <v>1580</v>
      </c>
      <c r="S123" s="529">
        <v>19220</v>
      </c>
      <c r="T123" s="530">
        <v>2</v>
      </c>
      <c r="U123" s="521">
        <f t="shared" si="30"/>
        <v>280532</v>
      </c>
    </row>
    <row r="124" spans="1:21" s="404" customFormat="1" ht="16.5" thickBot="1">
      <c r="A124" s="404" t="str">
        <f t="shared" si="21"/>
        <v>701</v>
      </c>
      <c r="B124" s="405" t="s">
        <v>341</v>
      </c>
      <c r="C124" s="406">
        <f t="shared" si="22"/>
        <v>39999</v>
      </c>
      <c r="D124" s="31">
        <v>39999</v>
      </c>
      <c r="E124" s="466"/>
      <c r="F124" s="467"/>
      <c r="G124" s="471" t="s">
        <v>320</v>
      </c>
      <c r="H124" s="473">
        <f>H123+H122+H121+H1161+H120+H119+H118+H112+H107</f>
        <v>48699231</v>
      </c>
      <c r="I124" s="474">
        <f aca="true" t="shared" si="33" ref="I124:T124">I123+I122+I121+I1161+I120+I119+I118+I112+I107</f>
        <v>4565351</v>
      </c>
      <c r="J124" s="474">
        <f t="shared" si="33"/>
        <v>720279</v>
      </c>
      <c r="K124" s="474">
        <f t="shared" si="33"/>
        <v>31981052</v>
      </c>
      <c r="L124" s="474">
        <f t="shared" si="33"/>
        <v>47719171</v>
      </c>
      <c r="M124" s="474">
        <f t="shared" si="33"/>
        <v>140531850</v>
      </c>
      <c r="N124" s="474">
        <f t="shared" si="33"/>
        <v>386914</v>
      </c>
      <c r="O124" s="474">
        <f t="shared" si="33"/>
        <v>22752890</v>
      </c>
      <c r="P124" s="474">
        <f t="shared" si="33"/>
        <v>12497870</v>
      </c>
      <c r="Q124" s="474">
        <f t="shared" si="33"/>
        <v>26051696</v>
      </c>
      <c r="R124" s="474">
        <f t="shared" si="33"/>
        <v>1564201</v>
      </c>
      <c r="S124" s="474">
        <f t="shared" si="33"/>
        <v>15103054</v>
      </c>
      <c r="T124" s="475">
        <f t="shared" si="33"/>
        <v>2618</v>
      </c>
      <c r="U124" s="476">
        <f t="shared" si="30"/>
        <v>352576177</v>
      </c>
    </row>
    <row r="125" spans="1:21" ht="16.5" thickBot="1">
      <c r="A125" s="1" t="str">
        <f t="shared" si="21"/>
        <v>701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2"/>
      <c r="U125" s="465">
        <f t="shared" si="30"/>
        <v>0</v>
      </c>
    </row>
    <row r="126" spans="1:21" ht="16.5" thickBot="1">
      <c r="A126" s="1" t="str">
        <f t="shared" si="21"/>
        <v>701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156110251</v>
      </c>
      <c r="I126" s="408">
        <f t="shared" si="34"/>
        <v>7361145</v>
      </c>
      <c r="J126" s="408">
        <f t="shared" si="34"/>
        <v>45664312</v>
      </c>
      <c r="K126" s="408">
        <f t="shared" si="34"/>
        <v>58392948</v>
      </c>
      <c r="L126" s="408">
        <f t="shared" si="34"/>
        <v>73591164</v>
      </c>
      <c r="M126" s="408">
        <f t="shared" si="34"/>
        <v>196232263</v>
      </c>
      <c r="N126" s="408">
        <f t="shared" si="34"/>
        <v>853088</v>
      </c>
      <c r="O126" s="408">
        <f t="shared" si="34"/>
        <v>35997369</v>
      </c>
      <c r="P126" s="408">
        <f t="shared" si="34"/>
        <v>20615588</v>
      </c>
      <c r="Q126" s="408">
        <f t="shared" si="34"/>
        <v>39162749</v>
      </c>
      <c r="R126" s="408">
        <f t="shared" si="34"/>
        <v>2166290</v>
      </c>
      <c r="S126" s="408">
        <f t="shared" si="34"/>
        <v>22546626</v>
      </c>
      <c r="T126" s="463">
        <f t="shared" si="34"/>
        <v>3778</v>
      </c>
      <c r="U126" s="464">
        <f t="shared" si="30"/>
        <v>658697571</v>
      </c>
    </row>
  </sheetData>
  <sheetProtection password="A01C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D3">
      <selection activeCell="G19" sqref="G19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74" t="s">
        <v>95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</row>
    <row r="4" spans="7:21" ht="13.5" thickBot="1">
      <c r="G4" s="675" t="s">
        <v>96</v>
      </c>
      <c r="H4" s="676"/>
      <c r="I4" s="676"/>
      <c r="J4" s="676"/>
      <c r="K4" s="677"/>
      <c r="L4" s="3"/>
      <c r="M4" s="675" t="s">
        <v>97</v>
      </c>
      <c r="N4" s="676"/>
      <c r="O4" s="676"/>
      <c r="P4" s="676"/>
      <c r="Q4" s="676"/>
      <c r="R4" s="677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6" t="s">
        <v>102</v>
      </c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</row>
    <row r="9" spans="4:21" ht="19.5" customHeight="1" thickBot="1">
      <c r="D9" s="678"/>
      <c r="E9" s="679"/>
      <c r="F9" s="680"/>
      <c r="G9" s="684" t="s">
        <v>103</v>
      </c>
      <c r="H9" s="661" t="s">
        <v>104</v>
      </c>
      <c r="I9" s="662"/>
      <c r="J9" s="661" t="s">
        <v>105</v>
      </c>
      <c r="K9" s="662"/>
      <c r="L9" s="662"/>
      <c r="M9" s="661" t="s">
        <v>106</v>
      </c>
      <c r="N9" s="662"/>
      <c r="O9" s="662"/>
      <c r="P9" s="663"/>
      <c r="Q9" s="664" t="s">
        <v>89</v>
      </c>
      <c r="R9" s="659" t="s">
        <v>90</v>
      </c>
      <c r="S9" s="664" t="s">
        <v>91</v>
      </c>
      <c r="T9" s="659" t="s">
        <v>92</v>
      </c>
      <c r="U9" s="666" t="s">
        <v>93</v>
      </c>
    </row>
    <row r="10" spans="4:21" ht="69" customHeight="1" thickBot="1">
      <c r="D10" s="681"/>
      <c r="E10" s="682"/>
      <c r="F10" s="683"/>
      <c r="G10" s="685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5"/>
      <c r="R10" s="660"/>
      <c r="S10" s="665"/>
      <c r="T10" s="660"/>
      <c r="U10" s="667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8" t="s">
        <v>107</v>
      </c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70"/>
    </row>
    <row r="16" spans="1:21" s="27" customFormat="1" ht="30.75" customHeight="1">
      <c r="A16" s="1" t="str">
        <f>$K$6</f>
        <v>701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80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8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701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9"/>
      <c r="N17" s="589"/>
      <c r="O17" s="589"/>
      <c r="P17" s="589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701</v>
      </c>
      <c r="B18" s="103" t="s">
        <v>342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531"/>
      <c r="I18" s="487"/>
      <c r="J18" s="487"/>
      <c r="K18" s="487"/>
      <c r="L18" s="487"/>
      <c r="M18" s="590"/>
      <c r="N18" s="590"/>
      <c r="O18" s="590"/>
      <c r="P18" s="590"/>
      <c r="Q18" s="487"/>
      <c r="R18" s="487"/>
      <c r="S18" s="487"/>
      <c r="T18" s="488"/>
      <c r="U18" s="456">
        <f t="shared" si="1"/>
        <v>0</v>
      </c>
    </row>
    <row r="19" spans="1:21" s="27" customFormat="1" ht="30.75" customHeight="1" thickBot="1">
      <c r="A19" s="1" t="str">
        <f t="shared" si="2"/>
        <v>701</v>
      </c>
      <c r="B19" s="103" t="s">
        <v>342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532"/>
      <c r="I19" s="493"/>
      <c r="J19" s="493"/>
      <c r="K19" s="493"/>
      <c r="L19" s="493"/>
      <c r="M19" s="591"/>
      <c r="N19" s="591"/>
      <c r="O19" s="591"/>
      <c r="P19" s="591"/>
      <c r="Q19" s="493"/>
      <c r="R19" s="493"/>
      <c r="S19" s="493"/>
      <c r="T19" s="494"/>
      <c r="U19" s="465">
        <f t="shared" si="1"/>
        <v>0</v>
      </c>
    </row>
    <row r="20" spans="1:21" s="27" customFormat="1" ht="33.75" customHeight="1" thickBot="1">
      <c r="A20" s="1" t="str">
        <f t="shared" si="2"/>
        <v>701</v>
      </c>
      <c r="B20" s="103" t="s">
        <v>342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532"/>
      <c r="I20" s="493"/>
      <c r="J20" s="493"/>
      <c r="K20" s="493"/>
      <c r="L20" s="493"/>
      <c r="M20" s="591"/>
      <c r="N20" s="591"/>
      <c r="O20" s="591"/>
      <c r="P20" s="591"/>
      <c r="Q20" s="493"/>
      <c r="R20" s="493"/>
      <c r="S20" s="493"/>
      <c r="T20" s="494"/>
      <c r="U20" s="465">
        <f t="shared" si="1"/>
        <v>0</v>
      </c>
    </row>
    <row r="21" spans="1:21" s="27" customFormat="1" ht="19.5" customHeight="1" thickBot="1">
      <c r="A21" s="1" t="str">
        <f t="shared" si="2"/>
        <v>701</v>
      </c>
      <c r="B21" s="103" t="s">
        <v>342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532"/>
      <c r="I21" s="493"/>
      <c r="J21" s="493"/>
      <c r="K21" s="493"/>
      <c r="L21" s="493"/>
      <c r="M21" s="591"/>
      <c r="N21" s="591"/>
      <c r="O21" s="591"/>
      <c r="P21" s="591"/>
      <c r="Q21" s="493"/>
      <c r="R21" s="493"/>
      <c r="S21" s="493"/>
      <c r="T21" s="494"/>
      <c r="U21" s="465">
        <f t="shared" si="1"/>
        <v>0</v>
      </c>
    </row>
    <row r="22" spans="1:21" s="27" customFormat="1" ht="31.5" customHeight="1" thickBot="1">
      <c r="A22" s="1" t="str">
        <f t="shared" si="2"/>
        <v>701</v>
      </c>
      <c r="B22" s="103" t="s">
        <v>342</v>
      </c>
      <c r="C22" s="172" t="str">
        <f t="shared" si="3"/>
        <v>1E100</v>
      </c>
      <c r="D22" s="495" t="s">
        <v>120</v>
      </c>
      <c r="E22" s="490"/>
      <c r="F22" s="490"/>
      <c r="G22" s="491" t="s">
        <v>121</v>
      </c>
      <c r="H22" s="532"/>
      <c r="I22" s="493"/>
      <c r="J22" s="493"/>
      <c r="K22" s="493"/>
      <c r="L22" s="493"/>
      <c r="M22" s="591"/>
      <c r="N22" s="591"/>
      <c r="O22" s="591"/>
      <c r="P22" s="591"/>
      <c r="Q22" s="493"/>
      <c r="R22" s="493"/>
      <c r="S22" s="493"/>
      <c r="T22" s="494"/>
      <c r="U22" s="465">
        <f t="shared" si="1"/>
        <v>0</v>
      </c>
    </row>
    <row r="23" spans="1:21" s="27" customFormat="1" ht="28.5" customHeight="1">
      <c r="A23" s="1" t="str">
        <f t="shared" si="2"/>
        <v>701</v>
      </c>
      <c r="B23" s="103" t="s">
        <v>342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1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701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1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8">
        <f t="shared" si="5"/>
        <v>0</v>
      </c>
      <c r="N24" s="588">
        <f t="shared" si="5"/>
        <v>0</v>
      </c>
      <c r="O24" s="588">
        <f t="shared" si="5"/>
        <v>0</v>
      </c>
      <c r="P24" s="588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9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701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2"/>
      <c r="I25" s="413"/>
      <c r="J25" s="410"/>
      <c r="K25" s="410"/>
      <c r="L25" s="410"/>
      <c r="M25" s="589"/>
      <c r="N25" s="589"/>
      <c r="O25" s="589"/>
      <c r="P25" s="589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2"/>
      <c r="I26" s="413"/>
      <c r="J26" s="410"/>
      <c r="K26" s="410"/>
      <c r="L26" s="410"/>
      <c r="M26" s="589"/>
      <c r="N26" s="589"/>
      <c r="O26" s="589"/>
      <c r="P26" s="589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2"/>
      <c r="I27" s="413"/>
      <c r="J27" s="410"/>
      <c r="K27" s="410"/>
      <c r="L27" s="410"/>
      <c r="M27" s="589"/>
      <c r="N27" s="589"/>
      <c r="O27" s="589"/>
      <c r="P27" s="589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701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2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60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701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2"/>
      <c r="I29" s="413"/>
      <c r="J29" s="410"/>
      <c r="K29" s="410"/>
      <c r="L29" s="410"/>
      <c r="M29" s="589"/>
      <c r="N29" s="589"/>
      <c r="O29" s="589"/>
      <c r="P29" s="589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701</v>
      </c>
      <c r="B30" s="103" t="s">
        <v>342</v>
      </c>
      <c r="C30" s="172" t="str">
        <f t="shared" si="3"/>
        <v>1F122</v>
      </c>
      <c r="D30" s="496"/>
      <c r="E30" s="497"/>
      <c r="F30" s="497" t="s">
        <v>136</v>
      </c>
      <c r="G30" s="498" t="s">
        <v>137</v>
      </c>
      <c r="H30" s="535"/>
      <c r="I30" s="478"/>
      <c r="J30" s="487"/>
      <c r="K30" s="487"/>
      <c r="L30" s="487"/>
      <c r="M30" s="590"/>
      <c r="N30" s="590"/>
      <c r="O30" s="590"/>
      <c r="P30" s="590"/>
      <c r="Q30" s="487"/>
      <c r="R30" s="487"/>
      <c r="S30" s="487"/>
      <c r="T30" s="488"/>
      <c r="U30" s="456">
        <f t="shared" si="1"/>
        <v>0</v>
      </c>
    </row>
    <row r="31" spans="1:21" ht="19.5" customHeight="1" thickBot="1">
      <c r="A31" s="1" t="str">
        <f t="shared" si="2"/>
        <v>701</v>
      </c>
      <c r="B31" s="103" t="s">
        <v>342</v>
      </c>
      <c r="C31" s="172" t="str">
        <f t="shared" si="3"/>
        <v>1G100</v>
      </c>
      <c r="D31" s="495" t="s">
        <v>138</v>
      </c>
      <c r="E31" s="490"/>
      <c r="F31" s="490"/>
      <c r="G31" s="491" t="s">
        <v>139</v>
      </c>
      <c r="H31" s="368"/>
      <c r="I31" s="361"/>
      <c r="J31" s="493"/>
      <c r="K31" s="493"/>
      <c r="L31" s="493"/>
      <c r="M31" s="591"/>
      <c r="N31" s="591"/>
      <c r="O31" s="591"/>
      <c r="P31" s="591"/>
      <c r="Q31" s="493"/>
      <c r="R31" s="493"/>
      <c r="S31" s="493"/>
      <c r="T31" s="494"/>
      <c r="U31" s="465">
        <f t="shared" si="1"/>
        <v>0</v>
      </c>
    </row>
    <row r="32" spans="1:21" ht="19.5" customHeight="1" thickBot="1">
      <c r="A32" s="1" t="str">
        <f t="shared" si="2"/>
        <v>701</v>
      </c>
      <c r="B32" s="103" t="s">
        <v>342</v>
      </c>
      <c r="C32" s="172" t="str">
        <f t="shared" si="3"/>
        <v>1H100</v>
      </c>
      <c r="D32" s="495" t="s">
        <v>140</v>
      </c>
      <c r="E32" s="490"/>
      <c r="F32" s="490"/>
      <c r="G32" s="491" t="s">
        <v>141</v>
      </c>
      <c r="H32" s="368"/>
      <c r="I32" s="361"/>
      <c r="J32" s="493"/>
      <c r="K32" s="493"/>
      <c r="L32" s="493"/>
      <c r="M32" s="591"/>
      <c r="N32" s="591"/>
      <c r="O32" s="591"/>
      <c r="P32" s="591"/>
      <c r="Q32" s="493"/>
      <c r="R32" s="493"/>
      <c r="S32" s="493"/>
      <c r="T32" s="494"/>
      <c r="U32" s="465">
        <f t="shared" si="1"/>
        <v>0</v>
      </c>
    </row>
    <row r="33" spans="1:21" ht="27" customHeight="1" thickBot="1">
      <c r="A33" s="1" t="str">
        <f t="shared" si="2"/>
        <v>701</v>
      </c>
      <c r="B33" s="103" t="s">
        <v>342</v>
      </c>
      <c r="C33" s="172">
        <f t="shared" si="3"/>
        <v>19999</v>
      </c>
      <c r="D33" s="500">
        <v>19999</v>
      </c>
      <c r="E33" s="501"/>
      <c r="F33" s="501"/>
      <c r="G33" s="502" t="s">
        <v>142</v>
      </c>
      <c r="H33" s="534">
        <f>H32+H31+H23+H22+H21+H20+H19+H16</f>
        <v>0</v>
      </c>
      <c r="I33" s="474">
        <f aca="true" t="shared" si="7" ref="I33:T33">I32+I31+I23+I22+I21+I20+I19+I16</f>
        <v>0</v>
      </c>
      <c r="J33" s="474">
        <f t="shared" si="7"/>
        <v>0</v>
      </c>
      <c r="K33" s="474">
        <f t="shared" si="7"/>
        <v>0</v>
      </c>
      <c r="L33" s="474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4">
        <f t="shared" si="7"/>
        <v>0</v>
      </c>
      <c r="R33" s="474">
        <f t="shared" si="7"/>
        <v>0</v>
      </c>
      <c r="S33" s="474">
        <f t="shared" si="7"/>
        <v>0</v>
      </c>
      <c r="T33" s="475">
        <f t="shared" si="7"/>
        <v>0</v>
      </c>
      <c r="U33" s="503">
        <f t="shared" si="1"/>
        <v>0</v>
      </c>
    </row>
    <row r="34" spans="1:21" ht="19.5" customHeight="1" thickBot="1">
      <c r="A34" s="1" t="str">
        <f t="shared" si="2"/>
        <v>701</v>
      </c>
      <c r="B34" s="103" t="s">
        <v>342</v>
      </c>
      <c r="C34" s="172"/>
      <c r="D34" s="671" t="s">
        <v>143</v>
      </c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3"/>
    </row>
    <row r="35" spans="1:21" ht="19.5" customHeight="1">
      <c r="A35" s="1" t="str">
        <f t="shared" si="2"/>
        <v>701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701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701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2"/>
      <c r="N37" s="592"/>
      <c r="O37" s="592"/>
      <c r="P37" s="592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701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2"/>
      <c r="N38" s="592"/>
      <c r="O38" s="592"/>
      <c r="P38" s="592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701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2"/>
      <c r="N39" s="592"/>
      <c r="O39" s="592"/>
      <c r="P39" s="592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701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2"/>
      <c r="N40" s="592"/>
      <c r="O40" s="592"/>
      <c r="P40" s="592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701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2"/>
      <c r="N41" s="592"/>
      <c r="O41" s="592"/>
      <c r="P41" s="592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701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2"/>
      <c r="N42" s="592"/>
      <c r="O42" s="592"/>
      <c r="P42" s="592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701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701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2"/>
      <c r="N44" s="592"/>
      <c r="O44" s="592"/>
      <c r="P44" s="592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701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2"/>
      <c r="N45" s="592"/>
      <c r="O45" s="592"/>
      <c r="P45" s="592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701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2"/>
      <c r="N46" s="592"/>
      <c r="O46" s="592"/>
      <c r="P46" s="592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701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2"/>
      <c r="N47" s="592"/>
      <c r="O47" s="592"/>
      <c r="P47" s="592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701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2"/>
      <c r="N48" s="592"/>
      <c r="O48" s="592"/>
      <c r="P48" s="592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701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701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2"/>
      <c r="N50" s="592"/>
      <c r="O50" s="592"/>
      <c r="P50" s="592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701</v>
      </c>
      <c r="B51" s="103" t="s">
        <v>342</v>
      </c>
      <c r="C51" s="172" t="str">
        <f t="shared" si="3"/>
        <v>2A132</v>
      </c>
      <c r="D51" s="504"/>
      <c r="E51" s="497"/>
      <c r="F51" s="497" t="s">
        <v>176</v>
      </c>
      <c r="G51" s="498" t="s">
        <v>177</v>
      </c>
      <c r="H51" s="444"/>
      <c r="I51" s="365"/>
      <c r="J51" s="487"/>
      <c r="K51" s="487"/>
      <c r="L51" s="487"/>
      <c r="M51" s="593"/>
      <c r="N51" s="593"/>
      <c r="O51" s="593"/>
      <c r="P51" s="593"/>
      <c r="Q51" s="487"/>
      <c r="R51" s="487"/>
      <c r="S51" s="487"/>
      <c r="T51" s="488"/>
      <c r="U51" s="456">
        <f t="shared" si="9"/>
        <v>0</v>
      </c>
    </row>
    <row r="52" spans="1:21" ht="19.5" customHeight="1" thickBot="1">
      <c r="A52" s="1" t="str">
        <f t="shared" si="2"/>
        <v>701</v>
      </c>
      <c r="B52" s="103" t="s">
        <v>342</v>
      </c>
      <c r="C52" s="172" t="str">
        <f t="shared" si="3"/>
        <v>2B100</v>
      </c>
      <c r="D52" s="489" t="s">
        <v>178</v>
      </c>
      <c r="E52" s="506"/>
      <c r="F52" s="507"/>
      <c r="G52" s="491" t="s">
        <v>179</v>
      </c>
      <c r="H52" s="118"/>
      <c r="I52" s="361"/>
      <c r="J52" s="493"/>
      <c r="K52" s="493"/>
      <c r="L52" s="493"/>
      <c r="M52" s="594"/>
      <c r="N52" s="594"/>
      <c r="O52" s="594"/>
      <c r="P52" s="594"/>
      <c r="Q52" s="493"/>
      <c r="R52" s="493"/>
      <c r="S52" s="493"/>
      <c r="T52" s="494"/>
      <c r="U52" s="465">
        <f t="shared" si="9"/>
        <v>0</v>
      </c>
    </row>
    <row r="53" spans="1:21" ht="19.5" customHeight="1" thickBot="1">
      <c r="A53" s="1" t="str">
        <f t="shared" si="2"/>
        <v>701</v>
      </c>
      <c r="B53" s="103" t="s">
        <v>342</v>
      </c>
      <c r="C53" s="172" t="str">
        <f t="shared" si="3"/>
        <v>2C100</v>
      </c>
      <c r="D53" s="489" t="s">
        <v>180</v>
      </c>
      <c r="E53" s="507"/>
      <c r="F53" s="507"/>
      <c r="G53" s="491" t="s">
        <v>181</v>
      </c>
      <c r="H53" s="118"/>
      <c r="I53" s="361"/>
      <c r="J53" s="493"/>
      <c r="K53" s="493"/>
      <c r="L53" s="493"/>
      <c r="M53" s="594"/>
      <c r="N53" s="594"/>
      <c r="O53" s="594"/>
      <c r="P53" s="594"/>
      <c r="Q53" s="493"/>
      <c r="R53" s="493"/>
      <c r="S53" s="493"/>
      <c r="T53" s="494"/>
      <c r="U53" s="465">
        <f t="shared" si="9"/>
        <v>0</v>
      </c>
    </row>
    <row r="54" spans="1:21" ht="19.5" customHeight="1" thickBot="1">
      <c r="A54" s="1" t="str">
        <f t="shared" si="2"/>
        <v>701</v>
      </c>
      <c r="B54" s="103" t="s">
        <v>342</v>
      </c>
      <c r="C54" s="172" t="str">
        <f t="shared" si="3"/>
        <v>2D100</v>
      </c>
      <c r="D54" s="489" t="s">
        <v>182</v>
      </c>
      <c r="E54" s="507"/>
      <c r="F54" s="507"/>
      <c r="G54" s="491" t="s">
        <v>183</v>
      </c>
      <c r="H54" s="118"/>
      <c r="I54" s="361"/>
      <c r="J54" s="493"/>
      <c r="K54" s="493"/>
      <c r="L54" s="493"/>
      <c r="M54" s="594"/>
      <c r="N54" s="594"/>
      <c r="O54" s="594"/>
      <c r="P54" s="594"/>
      <c r="Q54" s="493"/>
      <c r="R54" s="493"/>
      <c r="S54" s="493"/>
      <c r="T54" s="494"/>
      <c r="U54" s="465">
        <f t="shared" si="9"/>
        <v>0</v>
      </c>
    </row>
    <row r="55" spans="1:21" ht="19.5" customHeight="1">
      <c r="A55" s="1" t="str">
        <f t="shared" si="2"/>
        <v>701</v>
      </c>
      <c r="B55" s="103" t="s">
        <v>342</v>
      </c>
      <c r="C55" s="172" t="str">
        <f t="shared" si="3"/>
        <v>2E100</v>
      </c>
      <c r="D55" s="468" t="s">
        <v>184</v>
      </c>
      <c r="E55" s="469"/>
      <c r="F55" s="469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9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701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701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701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2"/>
      <c r="N58" s="592"/>
      <c r="O58" s="592"/>
      <c r="P58" s="592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701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2"/>
      <c r="N59" s="592"/>
      <c r="O59" s="592"/>
      <c r="P59" s="592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701</v>
      </c>
      <c r="B60" s="103" t="s">
        <v>342</v>
      </c>
      <c r="C60" s="172" t="str">
        <f t="shared" si="3"/>
        <v>2E130</v>
      </c>
      <c r="D60" s="510"/>
      <c r="E60" s="511" t="s">
        <v>194</v>
      </c>
      <c r="F60" s="512"/>
      <c r="G60" s="485" t="s">
        <v>195</v>
      </c>
      <c r="H60" s="486"/>
      <c r="I60" s="487"/>
      <c r="J60" s="487"/>
      <c r="K60" s="487"/>
      <c r="L60" s="487"/>
      <c r="M60" s="593"/>
      <c r="N60" s="593"/>
      <c r="O60" s="593"/>
      <c r="P60" s="593"/>
      <c r="Q60" s="487"/>
      <c r="R60" s="487"/>
      <c r="S60" s="487"/>
      <c r="T60" s="488"/>
      <c r="U60" s="456">
        <f t="shared" si="9"/>
        <v>0</v>
      </c>
    </row>
    <row r="61" spans="1:21" ht="19.5" customHeight="1" thickBot="1">
      <c r="A61" s="1" t="str">
        <f t="shared" si="2"/>
        <v>701</v>
      </c>
      <c r="B61" s="103" t="s">
        <v>342</v>
      </c>
      <c r="C61" s="172" t="str">
        <f t="shared" si="3"/>
        <v>2F100</v>
      </c>
      <c r="D61" s="468" t="s">
        <v>196</v>
      </c>
      <c r="E61" s="469"/>
      <c r="F61" s="469"/>
      <c r="G61" s="539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6">
        <f t="shared" si="9"/>
        <v>0</v>
      </c>
    </row>
    <row r="62" spans="1:21" ht="19.5" customHeight="1">
      <c r="A62" s="1" t="str">
        <f t="shared" si="2"/>
        <v>701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5">
        <f t="shared" si="9"/>
        <v>0</v>
      </c>
    </row>
    <row r="63" spans="1:21" ht="22.5" customHeight="1">
      <c r="A63" s="1" t="str">
        <f t="shared" si="2"/>
        <v>701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2"/>
      <c r="N63" s="592"/>
      <c r="O63" s="592"/>
      <c r="P63" s="592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701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2"/>
      <c r="N64" s="592"/>
      <c r="O64" s="592"/>
      <c r="P64" s="592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701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2"/>
      <c r="N65" s="592"/>
      <c r="O65" s="592"/>
      <c r="P65" s="592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701</v>
      </c>
      <c r="B66" s="103" t="s">
        <v>342</v>
      </c>
      <c r="C66" s="172" t="str">
        <f t="shared" si="3"/>
        <v>2F120</v>
      </c>
      <c r="D66" s="516"/>
      <c r="E66" s="627" t="s">
        <v>206</v>
      </c>
      <c r="F66" s="628"/>
      <c r="G66" s="624" t="s">
        <v>207</v>
      </c>
      <c r="H66" s="486"/>
      <c r="I66" s="487"/>
      <c r="J66" s="487"/>
      <c r="K66" s="487"/>
      <c r="L66" s="487"/>
      <c r="M66" s="593"/>
      <c r="N66" s="593"/>
      <c r="O66" s="593"/>
      <c r="P66" s="593"/>
      <c r="Q66" s="487"/>
      <c r="R66" s="487"/>
      <c r="S66" s="487"/>
      <c r="T66" s="488"/>
      <c r="U66" s="456">
        <f t="shared" si="9"/>
        <v>0</v>
      </c>
    </row>
    <row r="67" spans="1:21" ht="23.25" customHeight="1">
      <c r="A67" s="1" t="str">
        <f t="shared" si="2"/>
        <v>701</v>
      </c>
      <c r="B67" s="103" t="s">
        <v>342</v>
      </c>
      <c r="C67" s="172" t="str">
        <f t="shared" si="3"/>
        <v>2G100</v>
      </c>
      <c r="D67" s="468" t="s">
        <v>208</v>
      </c>
      <c r="E67" s="469"/>
      <c r="F67" s="469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5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701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701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2"/>
      <c r="N69" s="592"/>
      <c r="O69" s="592"/>
      <c r="P69" s="592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701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2"/>
      <c r="N70" s="592"/>
      <c r="O70" s="592"/>
      <c r="P70" s="592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701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2"/>
      <c r="N71" s="592"/>
      <c r="O71" s="592"/>
      <c r="P71" s="592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701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2"/>
      <c r="N72" s="592"/>
      <c r="O72" s="592"/>
      <c r="P72" s="592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701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2"/>
      <c r="N73" s="592"/>
      <c r="O73" s="592"/>
      <c r="P73" s="592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701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701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2"/>
      <c r="N75" s="592"/>
      <c r="O75" s="592"/>
      <c r="P75" s="592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701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2"/>
      <c r="N76" s="592"/>
      <c r="O76" s="592"/>
      <c r="P76" s="592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701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2"/>
      <c r="N77" s="592"/>
      <c r="O77" s="592"/>
      <c r="P77" s="592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701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2"/>
      <c r="N78" s="592"/>
      <c r="O78" s="592"/>
      <c r="P78" s="592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701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2"/>
      <c r="N79" s="592"/>
      <c r="O79" s="592"/>
      <c r="P79" s="592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701</v>
      </c>
      <c r="B80" s="103" t="s">
        <v>342</v>
      </c>
      <c r="C80" s="172" t="str">
        <f t="shared" si="3"/>
        <v>2G130</v>
      </c>
      <c r="D80" s="510"/>
      <c r="E80" s="511" t="s">
        <v>234</v>
      </c>
      <c r="F80" s="517"/>
      <c r="G80" s="485" t="s">
        <v>235</v>
      </c>
      <c r="H80" s="486"/>
      <c r="I80" s="487"/>
      <c r="J80" s="487"/>
      <c r="K80" s="487"/>
      <c r="L80" s="487"/>
      <c r="M80" s="593"/>
      <c r="N80" s="593"/>
      <c r="O80" s="593"/>
      <c r="P80" s="593"/>
      <c r="Q80" s="487"/>
      <c r="R80" s="487"/>
      <c r="S80" s="487"/>
      <c r="T80" s="488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701</v>
      </c>
      <c r="B81" s="103" t="s">
        <v>342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701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701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2"/>
      <c r="N83" s="592"/>
      <c r="O83" s="592"/>
      <c r="P83" s="592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701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2"/>
      <c r="N84" s="592"/>
      <c r="O84" s="592"/>
      <c r="P84" s="592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701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2"/>
      <c r="N85" s="592"/>
      <c r="O85" s="592"/>
      <c r="P85" s="592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701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2"/>
      <c r="N86" s="592"/>
      <c r="O86" s="592"/>
      <c r="P86" s="592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701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2"/>
      <c r="N87" s="592"/>
      <c r="O87" s="592"/>
      <c r="P87" s="592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701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2"/>
      <c r="N88" s="592"/>
      <c r="O88" s="592"/>
      <c r="P88" s="592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701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2"/>
      <c r="N89" s="592"/>
      <c r="O89" s="592"/>
      <c r="P89" s="592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701</v>
      </c>
      <c r="B90" s="103" t="s">
        <v>342</v>
      </c>
      <c r="C90" s="172" t="str">
        <f t="shared" si="22"/>
        <v>2I100</v>
      </c>
      <c r="D90" s="468" t="s">
        <v>254</v>
      </c>
      <c r="E90" s="469"/>
      <c r="F90" s="469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1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701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2"/>
      <c r="N91" s="592"/>
      <c r="O91" s="592"/>
      <c r="P91" s="592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701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2"/>
      <c r="N92" s="592"/>
      <c r="O92" s="592"/>
      <c r="P92" s="592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701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2"/>
      <c r="N93" s="592"/>
      <c r="O93" s="592"/>
      <c r="P93" s="592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701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2"/>
      <c r="N94" s="592"/>
      <c r="O94" s="592"/>
      <c r="P94" s="592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701</v>
      </c>
      <c r="B95" s="103" t="s">
        <v>342</v>
      </c>
      <c r="C95" s="172" t="str">
        <f t="shared" si="22"/>
        <v>2I150</v>
      </c>
      <c r="D95" s="518"/>
      <c r="E95" s="511" t="s">
        <v>264</v>
      </c>
      <c r="F95" s="512"/>
      <c r="G95" s="485" t="s">
        <v>265</v>
      </c>
      <c r="H95" s="444"/>
      <c r="I95" s="365"/>
      <c r="J95" s="487"/>
      <c r="K95" s="487"/>
      <c r="L95" s="487"/>
      <c r="M95" s="593"/>
      <c r="N95" s="593"/>
      <c r="O95" s="593"/>
      <c r="P95" s="593"/>
      <c r="Q95" s="487"/>
      <c r="R95" s="487"/>
      <c r="S95" s="487"/>
      <c r="T95" s="488"/>
      <c r="U95" s="456">
        <f t="shared" si="18"/>
        <v>0</v>
      </c>
    </row>
    <row r="96" spans="1:21" ht="19.5" customHeight="1">
      <c r="A96" s="1" t="str">
        <f t="shared" si="21"/>
        <v>701</v>
      </c>
      <c r="B96" s="103" t="s">
        <v>342</v>
      </c>
      <c r="C96" s="172" t="str">
        <f t="shared" si="22"/>
        <v>2J100</v>
      </c>
      <c r="D96" s="468" t="s">
        <v>266</v>
      </c>
      <c r="E96" s="519"/>
      <c r="F96" s="519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1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701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2"/>
      <c r="N97" s="592"/>
      <c r="O97" s="592"/>
      <c r="P97" s="592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701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2"/>
      <c r="N98" s="592"/>
      <c r="O98" s="592"/>
      <c r="P98" s="592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701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2"/>
      <c r="N99" s="592"/>
      <c r="O99" s="592"/>
      <c r="P99" s="592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701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2"/>
      <c r="N100" s="592"/>
      <c r="O100" s="592"/>
      <c r="P100" s="592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701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2"/>
      <c r="N101" s="592"/>
      <c r="O101" s="592"/>
      <c r="P101" s="592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701</v>
      </c>
      <c r="B102" s="103" t="s">
        <v>342</v>
      </c>
      <c r="C102" s="172" t="str">
        <f t="shared" si="22"/>
        <v>2J160</v>
      </c>
      <c r="D102" s="520"/>
      <c r="E102" s="511" t="s">
        <v>278</v>
      </c>
      <c r="F102" s="512"/>
      <c r="G102" s="485" t="s">
        <v>279</v>
      </c>
      <c r="H102" s="444"/>
      <c r="I102" s="365"/>
      <c r="J102" s="487"/>
      <c r="K102" s="487"/>
      <c r="L102" s="487"/>
      <c r="M102" s="593"/>
      <c r="N102" s="593"/>
      <c r="O102" s="593"/>
      <c r="P102" s="593"/>
      <c r="Q102" s="487"/>
      <c r="R102" s="487"/>
      <c r="S102" s="487"/>
      <c r="T102" s="488"/>
      <c r="U102" s="456">
        <f t="shared" si="27"/>
        <v>0</v>
      </c>
    </row>
    <row r="103" spans="1:21" ht="19.5" customHeight="1" thickBot="1">
      <c r="A103" s="1" t="str">
        <f t="shared" si="21"/>
        <v>701</v>
      </c>
      <c r="B103" s="103" t="s">
        <v>342</v>
      </c>
      <c r="C103" s="172" t="str">
        <f t="shared" si="22"/>
        <v>2K100</v>
      </c>
      <c r="D103" s="495" t="s">
        <v>280</v>
      </c>
      <c r="E103" s="522"/>
      <c r="F103" s="522"/>
      <c r="G103" s="491" t="s">
        <v>281</v>
      </c>
      <c r="H103" s="129"/>
      <c r="I103" s="523"/>
      <c r="J103" s="523"/>
      <c r="K103" s="523"/>
      <c r="L103" s="523"/>
      <c r="M103" s="595"/>
      <c r="N103" s="595"/>
      <c r="O103" s="595"/>
      <c r="P103" s="595"/>
      <c r="Q103" s="523"/>
      <c r="R103" s="523"/>
      <c r="S103" s="523"/>
      <c r="T103" s="524"/>
      <c r="U103" s="465">
        <f t="shared" si="27"/>
        <v>0</v>
      </c>
    </row>
    <row r="104" spans="1:21" ht="19.5" customHeight="1" thickBot="1">
      <c r="A104" s="1" t="str">
        <f t="shared" si="21"/>
        <v>701</v>
      </c>
      <c r="B104" s="103" t="s">
        <v>342</v>
      </c>
      <c r="C104" s="172" t="str">
        <f t="shared" si="22"/>
        <v>2L100</v>
      </c>
      <c r="D104" s="495" t="s">
        <v>282</v>
      </c>
      <c r="E104" s="522"/>
      <c r="F104" s="522"/>
      <c r="G104" s="491" t="s">
        <v>283</v>
      </c>
      <c r="H104" s="118"/>
      <c r="I104" s="361"/>
      <c r="J104" s="523"/>
      <c r="K104" s="523"/>
      <c r="L104" s="523"/>
      <c r="M104" s="595"/>
      <c r="N104" s="595"/>
      <c r="O104" s="595"/>
      <c r="P104" s="595"/>
      <c r="Q104" s="523"/>
      <c r="R104" s="523"/>
      <c r="S104" s="523"/>
      <c r="T104" s="499"/>
      <c r="U104" s="465">
        <f t="shared" si="27"/>
        <v>0</v>
      </c>
    </row>
    <row r="105" spans="1:21" ht="19.5" customHeight="1" thickBot="1">
      <c r="A105" s="1" t="str">
        <f t="shared" si="21"/>
        <v>701</v>
      </c>
      <c r="B105" s="103" t="s">
        <v>342</v>
      </c>
      <c r="C105" s="172">
        <f t="shared" si="22"/>
        <v>29999</v>
      </c>
      <c r="D105" s="525">
        <v>29999</v>
      </c>
      <c r="E105" s="526"/>
      <c r="F105" s="526"/>
      <c r="G105" s="502" t="s">
        <v>284</v>
      </c>
      <c r="H105" s="128">
        <f aca="true" t="shared" si="28" ref="H105:T105">H104+H103+H96+H90+H81+H67+H61+H55+H54+H53+H52+H35</f>
        <v>0</v>
      </c>
      <c r="I105" s="540">
        <f t="shared" si="28"/>
        <v>0</v>
      </c>
      <c r="J105" s="540">
        <f t="shared" si="28"/>
        <v>0</v>
      </c>
      <c r="K105" s="540">
        <f t="shared" si="28"/>
        <v>0</v>
      </c>
      <c r="L105" s="540">
        <f t="shared" si="28"/>
        <v>0</v>
      </c>
      <c r="M105" s="540">
        <f t="shared" si="28"/>
        <v>0</v>
      </c>
      <c r="N105" s="540">
        <f t="shared" si="28"/>
        <v>0</v>
      </c>
      <c r="O105" s="540">
        <f t="shared" si="28"/>
        <v>0</v>
      </c>
      <c r="P105" s="540">
        <f t="shared" si="28"/>
        <v>0</v>
      </c>
      <c r="Q105" s="540">
        <f t="shared" si="28"/>
        <v>0</v>
      </c>
      <c r="R105" s="540">
        <f t="shared" si="28"/>
        <v>0</v>
      </c>
      <c r="S105" s="540">
        <f t="shared" si="28"/>
        <v>0</v>
      </c>
      <c r="T105" s="541">
        <f t="shared" si="28"/>
        <v>0</v>
      </c>
      <c r="U105" s="457">
        <f>U104+U103+U96+U90+U81+U67+U61+U55+U54+U53+U35</f>
        <v>0</v>
      </c>
    </row>
    <row r="106" spans="1:21" ht="19.5" customHeight="1" thickBot="1">
      <c r="A106" s="1" t="str">
        <f t="shared" si="21"/>
        <v>701</v>
      </c>
      <c r="B106" s="103" t="s">
        <v>342</v>
      </c>
      <c r="C106" s="172"/>
      <c r="D106" s="671" t="s">
        <v>285</v>
      </c>
      <c r="E106" s="672"/>
      <c r="F106" s="672"/>
      <c r="G106" s="672"/>
      <c r="H106" s="672"/>
      <c r="I106" s="672"/>
      <c r="J106" s="672"/>
      <c r="K106" s="672"/>
      <c r="L106" s="672"/>
      <c r="M106" s="672"/>
      <c r="N106" s="672"/>
      <c r="O106" s="672"/>
      <c r="P106" s="672"/>
      <c r="Q106" s="672"/>
      <c r="R106" s="672"/>
      <c r="S106" s="672"/>
      <c r="T106" s="672"/>
      <c r="U106" s="673"/>
    </row>
    <row r="107" spans="1:21" ht="19.5" customHeight="1">
      <c r="A107" s="1" t="str">
        <f t="shared" si="21"/>
        <v>701</v>
      </c>
      <c r="B107" s="103" t="s">
        <v>342</v>
      </c>
      <c r="C107" s="172" t="str">
        <f t="shared" si="22"/>
        <v>3A100</v>
      </c>
      <c r="D107" s="468" t="s">
        <v>286</v>
      </c>
      <c r="E107" s="469"/>
      <c r="F107" s="469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1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701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701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2"/>
      <c r="I109" s="413"/>
      <c r="J109" s="413"/>
      <c r="K109" s="413"/>
      <c r="L109" s="413"/>
      <c r="M109" s="596"/>
      <c r="N109" s="596"/>
      <c r="O109" s="596"/>
      <c r="P109" s="596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701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2"/>
      <c r="I110" s="413"/>
      <c r="J110" s="413"/>
      <c r="K110" s="413"/>
      <c r="L110" s="413"/>
      <c r="M110" s="596"/>
      <c r="N110" s="596"/>
      <c r="O110" s="596"/>
      <c r="P110" s="596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701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2"/>
      <c r="I111" s="413"/>
      <c r="J111" s="413"/>
      <c r="K111" s="413"/>
      <c r="L111" s="413"/>
      <c r="M111" s="596"/>
      <c r="N111" s="596"/>
      <c r="O111" s="596"/>
      <c r="P111" s="596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701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4330744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485448</v>
      </c>
      <c r="L112" s="109">
        <f t="shared" si="32"/>
        <v>482100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31879</v>
      </c>
      <c r="S112" s="109">
        <f t="shared" si="32"/>
        <v>0</v>
      </c>
      <c r="T112" s="448">
        <f t="shared" si="32"/>
        <v>0</v>
      </c>
      <c r="U112" s="455">
        <f t="shared" si="30"/>
        <v>5330171</v>
      </c>
    </row>
    <row r="113" spans="1:21" ht="19.5" customHeight="1">
      <c r="A113" s="1" t="str">
        <f t="shared" si="21"/>
        <v>701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2"/>
      <c r="I113" s="413"/>
      <c r="J113" s="413"/>
      <c r="K113" s="413"/>
      <c r="L113" s="413"/>
      <c r="M113" s="596"/>
      <c r="N113" s="596"/>
      <c r="O113" s="596"/>
      <c r="P113" s="596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701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2"/>
      <c r="I114" s="413"/>
      <c r="J114" s="413"/>
      <c r="K114" s="413">
        <v>137945</v>
      </c>
      <c r="L114" s="413"/>
      <c r="M114" s="596"/>
      <c r="N114" s="596"/>
      <c r="O114" s="596"/>
      <c r="P114" s="596"/>
      <c r="Q114" s="413"/>
      <c r="R114" s="413"/>
      <c r="S114" s="413"/>
      <c r="T114" s="451"/>
      <c r="U114" s="455">
        <f t="shared" si="30"/>
        <v>137945</v>
      </c>
    </row>
    <row r="115" spans="1:21" ht="19.5" customHeight="1">
      <c r="A115" s="1" t="str">
        <f t="shared" si="21"/>
        <v>701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2">
        <v>4330744</v>
      </c>
      <c r="I115" s="413"/>
      <c r="J115" s="413"/>
      <c r="K115" s="413">
        <v>347503</v>
      </c>
      <c r="L115" s="413">
        <v>482100</v>
      </c>
      <c r="M115" s="596"/>
      <c r="N115" s="596"/>
      <c r="O115" s="596"/>
      <c r="P115" s="596"/>
      <c r="Q115" s="413"/>
      <c r="R115" s="413">
        <v>31879</v>
      </c>
      <c r="S115" s="413"/>
      <c r="T115" s="451"/>
      <c r="U115" s="455">
        <f t="shared" si="30"/>
        <v>5192226</v>
      </c>
    </row>
    <row r="116" spans="1:21" ht="19.5" customHeight="1">
      <c r="A116" s="1" t="str">
        <f t="shared" si="21"/>
        <v>701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2"/>
      <c r="I116" s="413"/>
      <c r="J116" s="413"/>
      <c r="K116" s="413"/>
      <c r="L116" s="413"/>
      <c r="M116" s="596"/>
      <c r="N116" s="596"/>
      <c r="O116" s="596"/>
      <c r="P116" s="596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701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2"/>
      <c r="I117" s="413"/>
      <c r="J117" s="413"/>
      <c r="K117" s="413"/>
      <c r="L117" s="413"/>
      <c r="M117" s="596"/>
      <c r="N117" s="596"/>
      <c r="O117" s="596"/>
      <c r="P117" s="596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701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2"/>
      <c r="I118" s="413"/>
      <c r="J118" s="413"/>
      <c r="K118" s="413"/>
      <c r="L118" s="413"/>
      <c r="M118" s="596"/>
      <c r="N118" s="596"/>
      <c r="O118" s="596"/>
      <c r="P118" s="596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701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2"/>
      <c r="I119" s="413"/>
      <c r="J119" s="413"/>
      <c r="K119" s="413"/>
      <c r="L119" s="413"/>
      <c r="M119" s="596"/>
      <c r="N119" s="596"/>
      <c r="O119" s="596"/>
      <c r="P119" s="596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701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2"/>
      <c r="I120" s="413"/>
      <c r="J120" s="413"/>
      <c r="K120" s="413"/>
      <c r="L120" s="413"/>
      <c r="M120" s="596"/>
      <c r="N120" s="596"/>
      <c r="O120" s="596"/>
      <c r="P120" s="596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701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2"/>
      <c r="I121" s="413"/>
      <c r="J121" s="413"/>
      <c r="K121" s="413"/>
      <c r="L121" s="413"/>
      <c r="M121" s="596"/>
      <c r="N121" s="596"/>
      <c r="O121" s="596"/>
      <c r="P121" s="596"/>
      <c r="Q121" s="413"/>
      <c r="R121" s="413"/>
      <c r="S121" s="413"/>
      <c r="T121" s="451"/>
      <c r="U121" s="455">
        <f t="shared" si="30"/>
        <v>0</v>
      </c>
    </row>
    <row r="122" spans="1:21" ht="19.5" customHeight="1">
      <c r="A122" s="1" t="str">
        <f t="shared" si="21"/>
        <v>701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2"/>
      <c r="I122" s="413"/>
      <c r="J122" s="413"/>
      <c r="K122" s="413"/>
      <c r="L122" s="413"/>
      <c r="M122" s="596"/>
      <c r="N122" s="596"/>
      <c r="O122" s="596"/>
      <c r="P122" s="596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701</v>
      </c>
      <c r="B123" s="103" t="s">
        <v>342</v>
      </c>
      <c r="C123" s="172" t="str">
        <f t="shared" si="22"/>
        <v>3H100</v>
      </c>
      <c r="D123" s="533" t="s">
        <v>318</v>
      </c>
      <c r="E123" s="544"/>
      <c r="F123" s="544"/>
      <c r="G123" s="470" t="s">
        <v>319</v>
      </c>
      <c r="H123" s="535"/>
      <c r="I123" s="478"/>
      <c r="J123" s="478"/>
      <c r="K123" s="478"/>
      <c r="L123" s="478"/>
      <c r="M123" s="597"/>
      <c r="N123" s="597"/>
      <c r="O123" s="597"/>
      <c r="P123" s="597"/>
      <c r="Q123" s="478"/>
      <c r="R123" s="478"/>
      <c r="S123" s="478"/>
      <c r="T123" s="479"/>
      <c r="U123" s="456">
        <f t="shared" si="30"/>
        <v>0</v>
      </c>
    </row>
    <row r="124" spans="1:21" ht="16.5" thickBot="1">
      <c r="A124" s="1" t="str">
        <f t="shared" si="21"/>
        <v>701</v>
      </c>
      <c r="B124" s="103" t="s">
        <v>342</v>
      </c>
      <c r="C124" s="172">
        <f t="shared" si="22"/>
        <v>39999</v>
      </c>
      <c r="D124" s="495">
        <v>39999</v>
      </c>
      <c r="E124" s="522"/>
      <c r="F124" s="545"/>
      <c r="G124" s="471" t="s">
        <v>320</v>
      </c>
      <c r="H124" s="101">
        <f>H123+H122+H121+H1161+H120+H119+H118+H112+H107</f>
        <v>4330744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485448</v>
      </c>
      <c r="L124" s="102">
        <f t="shared" si="33"/>
        <v>482100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31879</v>
      </c>
      <c r="S124" s="102">
        <f t="shared" si="33"/>
        <v>0</v>
      </c>
      <c r="T124" s="102">
        <f t="shared" si="33"/>
        <v>0</v>
      </c>
      <c r="U124" s="133">
        <f t="shared" si="30"/>
        <v>5330171</v>
      </c>
    </row>
    <row r="125" spans="1:21" ht="16.5" thickBot="1">
      <c r="A125" s="1" t="str">
        <f t="shared" si="21"/>
        <v>701</v>
      </c>
      <c r="B125" s="103" t="s">
        <v>342</v>
      </c>
      <c r="C125" s="172" t="str">
        <f t="shared" si="22"/>
        <v>48888</v>
      </c>
      <c r="D125" s="495" t="s">
        <v>321</v>
      </c>
      <c r="E125" s="522"/>
      <c r="F125" s="545"/>
      <c r="G125" s="471" t="s">
        <v>322</v>
      </c>
      <c r="H125" s="543"/>
      <c r="I125" s="543"/>
      <c r="J125" s="543"/>
      <c r="K125" s="543"/>
      <c r="L125" s="543"/>
      <c r="M125" s="598"/>
      <c r="N125" s="598"/>
      <c r="O125" s="598"/>
      <c r="P125" s="598"/>
      <c r="Q125" s="543"/>
      <c r="R125" s="543"/>
      <c r="S125" s="543"/>
      <c r="T125" s="543"/>
      <c r="U125" s="542">
        <f t="shared" si="30"/>
        <v>0</v>
      </c>
    </row>
    <row r="126" spans="1:21" ht="16.5" thickBot="1">
      <c r="A126" s="1" t="str">
        <f t="shared" si="21"/>
        <v>701</v>
      </c>
      <c r="B126" s="103" t="s">
        <v>342</v>
      </c>
      <c r="C126" s="172">
        <f t="shared" si="22"/>
        <v>49999</v>
      </c>
      <c r="D126" s="495">
        <v>49999</v>
      </c>
      <c r="E126" s="546"/>
      <c r="F126" s="547"/>
      <c r="G126" s="471" t="s">
        <v>323</v>
      </c>
      <c r="H126" s="131">
        <f aca="true" t="shared" si="34" ref="H126:T126">H125+H124+H105+H33</f>
        <v>4330744</v>
      </c>
      <c r="I126" s="132">
        <f t="shared" si="34"/>
        <v>0</v>
      </c>
      <c r="J126" s="132">
        <f t="shared" si="34"/>
        <v>0</v>
      </c>
      <c r="K126" s="132">
        <f t="shared" si="34"/>
        <v>485448</v>
      </c>
      <c r="L126" s="132">
        <f t="shared" si="34"/>
        <v>482100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31879</v>
      </c>
      <c r="S126" s="132">
        <f t="shared" si="34"/>
        <v>0</v>
      </c>
      <c r="T126" s="132">
        <f t="shared" si="34"/>
        <v>0</v>
      </c>
      <c r="U126" s="134">
        <f t="shared" si="30"/>
        <v>5330171</v>
      </c>
    </row>
  </sheetData>
  <sheetProtection password="A01C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80" zoomScaleNormal="80" zoomScalePageLayoutView="0" workbookViewId="0" topLeftCell="D1">
      <selection activeCell="G132" sqref="G132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86" t="s">
        <v>343</v>
      </c>
      <c r="H2" s="686"/>
      <c r="I2" s="686"/>
      <c r="J2" s="686"/>
      <c r="K2" s="686"/>
      <c r="L2" s="686"/>
      <c r="M2" s="686"/>
      <c r="N2" s="686"/>
      <c r="O2" s="687"/>
      <c r="P2" s="38"/>
    </row>
    <row r="3" spans="4:16" ht="13.5" thickBot="1">
      <c r="D3" s="688" t="s">
        <v>96</v>
      </c>
      <c r="E3" s="689"/>
      <c r="F3" s="689"/>
      <c r="G3" s="689"/>
      <c r="H3" s="690"/>
      <c r="I3" s="688" t="s">
        <v>97</v>
      </c>
      <c r="J3" s="689"/>
      <c r="K3" s="689"/>
      <c r="L3" s="689"/>
      <c r="M3" s="689"/>
      <c r="N3" s="689"/>
      <c r="O3" s="689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701</v>
      </c>
      <c r="K5" s="44" t="s">
        <v>101</v>
      </c>
      <c r="L5" s="44"/>
      <c r="M5" s="146" t="str">
        <f>Info!B3</f>
        <v>2019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1"/>
      <c r="E8" s="692"/>
      <c r="F8" s="693"/>
      <c r="G8" s="697"/>
      <c r="H8" s="699" t="s">
        <v>352</v>
      </c>
      <c r="I8" s="701" t="s">
        <v>353</v>
      </c>
      <c r="J8" s="701" t="s">
        <v>354</v>
      </c>
      <c r="K8" s="701" t="s">
        <v>355</v>
      </c>
      <c r="L8" s="701" t="s">
        <v>356</v>
      </c>
      <c r="M8" s="701" t="s">
        <v>357</v>
      </c>
      <c r="N8" s="703" t="s">
        <v>358</v>
      </c>
      <c r="O8" s="701" t="s">
        <v>359</v>
      </c>
      <c r="P8" s="701" t="s">
        <v>360</v>
      </c>
    </row>
    <row r="9" spans="4:16" ht="94.5" customHeight="1" thickBot="1">
      <c r="D9" s="694"/>
      <c r="E9" s="695"/>
      <c r="F9" s="696"/>
      <c r="G9" s="698"/>
      <c r="H9" s="700"/>
      <c r="I9" s="702"/>
      <c r="J9" s="702"/>
      <c r="K9" s="702"/>
      <c r="L9" s="702"/>
      <c r="M9" s="702"/>
      <c r="N9" s="704"/>
      <c r="O9" s="702"/>
      <c r="P9" s="702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8" t="s">
        <v>107</v>
      </c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705"/>
    </row>
    <row r="15" spans="1:16" ht="42.75">
      <c r="A15" s="38" t="str">
        <f>$H$5</f>
        <v>701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2">
        <f>H16+H17</f>
        <v>72975</v>
      </c>
      <c r="I15" s="555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701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3">
        <f>VLOOKUP(C16,modello_la_min!C:U,19,FALSE)</f>
        <v>72975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701</v>
      </c>
      <c r="B17" s="400" t="s">
        <v>368</v>
      </c>
      <c r="C17" s="144" t="str">
        <f>IF(F17="",IF(E17="",D17,E17),F17)</f>
        <v>1A120</v>
      </c>
      <c r="D17" s="483"/>
      <c r="E17" s="484" t="s">
        <v>112</v>
      </c>
      <c r="F17" s="425"/>
      <c r="G17" s="513" t="s">
        <v>113</v>
      </c>
      <c r="H17" s="554">
        <f>VLOOKUP(C17,modello_la_min!C:U,19,FALSE)</f>
        <v>0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701</v>
      </c>
      <c r="B18" s="400" t="s">
        <v>368</v>
      </c>
      <c r="C18" s="144" t="str">
        <f>IF(F18="",IF(E18="",D18,E18),F18)</f>
        <v>1B100</v>
      </c>
      <c r="D18" s="489" t="s">
        <v>114</v>
      </c>
      <c r="E18" s="490"/>
      <c r="F18" s="490"/>
      <c r="G18" s="508" t="s">
        <v>115</v>
      </c>
      <c r="H18" s="557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701</v>
      </c>
      <c r="B19" s="400" t="s">
        <v>368</v>
      </c>
      <c r="C19" s="144" t="str">
        <f aca="true" t="shared" si="2" ref="C19:C82">IF(F19="",IF(E19="",D19,E19),F19)</f>
        <v>1C100</v>
      </c>
      <c r="D19" s="536" t="s">
        <v>116</v>
      </c>
      <c r="E19" s="537"/>
      <c r="F19" s="537"/>
      <c r="G19" s="558" t="s">
        <v>117</v>
      </c>
      <c r="H19" s="559">
        <f>VLOOKUP(C19,modello_la_min!C:U,19,FALSE)</f>
        <v>2702435</v>
      </c>
      <c r="I19" s="560"/>
      <c r="J19" s="561"/>
      <c r="K19" s="561"/>
      <c r="L19" s="561"/>
      <c r="M19" s="561"/>
      <c r="N19" s="561"/>
      <c r="O19" s="561"/>
      <c r="P19" s="562"/>
    </row>
    <row r="20" spans="1:16" ht="15" thickBot="1">
      <c r="A20" s="38" t="str">
        <f t="shared" si="1"/>
        <v>701</v>
      </c>
      <c r="B20" s="400" t="s">
        <v>368</v>
      </c>
      <c r="C20" s="144" t="str">
        <f t="shared" si="2"/>
        <v>1D100</v>
      </c>
      <c r="D20" s="489" t="s">
        <v>118</v>
      </c>
      <c r="E20" s="490"/>
      <c r="F20" s="490"/>
      <c r="G20" s="508" t="s">
        <v>119</v>
      </c>
      <c r="H20" s="557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701</v>
      </c>
      <c r="B21" s="400" t="s">
        <v>368</v>
      </c>
      <c r="C21" s="144" t="str">
        <f t="shared" si="2"/>
        <v>1E100</v>
      </c>
      <c r="D21" s="563" t="s">
        <v>120</v>
      </c>
      <c r="E21" s="537"/>
      <c r="F21" s="537"/>
      <c r="G21" s="558" t="s">
        <v>121</v>
      </c>
      <c r="H21" s="559">
        <f>VLOOKUP(C21,modello_la_min!C:U,19,FALSE)</f>
        <v>0</v>
      </c>
      <c r="I21" s="560"/>
      <c r="J21" s="561"/>
      <c r="K21" s="561"/>
      <c r="L21" s="561"/>
      <c r="M21" s="561"/>
      <c r="N21" s="561"/>
      <c r="O21" s="561"/>
      <c r="P21" s="562"/>
    </row>
    <row r="22" spans="1:16" ht="57">
      <c r="A22" s="38" t="str">
        <f t="shared" si="1"/>
        <v>701</v>
      </c>
      <c r="B22" s="400" t="s">
        <v>368</v>
      </c>
      <c r="C22" s="144" t="str">
        <f t="shared" si="2"/>
        <v>1F100</v>
      </c>
      <c r="D22" s="468" t="s">
        <v>122</v>
      </c>
      <c r="E22" s="417"/>
      <c r="F22" s="417"/>
      <c r="G22" s="441" t="s">
        <v>123</v>
      </c>
      <c r="H22" s="552">
        <f>H23+H27</f>
        <v>87458</v>
      </c>
      <c r="I22" s="564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701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3">
        <f>SUM(H24:H26)</f>
        <v>87458</v>
      </c>
      <c r="I23" s="556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701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3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701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3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701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3">
        <f>VLOOKUP(C26,modello_la_min!C:U,19,FALSE)</f>
        <v>87458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701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3">
        <f>SUM(H28:H29)</f>
        <v>0</v>
      </c>
      <c r="I27" s="556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701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3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701</v>
      </c>
      <c r="B29" s="400" t="s">
        <v>368</v>
      </c>
      <c r="C29" s="144" t="str">
        <f t="shared" si="2"/>
        <v>1F122</v>
      </c>
      <c r="D29" s="496"/>
      <c r="E29" s="497"/>
      <c r="F29" s="497" t="s">
        <v>136</v>
      </c>
      <c r="G29" s="505" t="s">
        <v>137</v>
      </c>
      <c r="H29" s="554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701</v>
      </c>
      <c r="B30" s="400" t="s">
        <v>368</v>
      </c>
      <c r="C30" s="144" t="str">
        <f t="shared" si="2"/>
        <v>1G100</v>
      </c>
      <c r="D30" s="495" t="s">
        <v>138</v>
      </c>
      <c r="E30" s="490"/>
      <c r="F30" s="490"/>
      <c r="G30" s="508" t="s">
        <v>139</v>
      </c>
      <c r="H30" s="557">
        <f>VLOOKUP(C30,modello_la_min!C:U,19,FALSE)</f>
        <v>53202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701</v>
      </c>
      <c r="B31" s="400" t="s">
        <v>368</v>
      </c>
      <c r="C31" s="144" t="str">
        <f t="shared" si="2"/>
        <v>1H100</v>
      </c>
      <c r="D31" s="495" t="s">
        <v>140</v>
      </c>
      <c r="E31" s="490"/>
      <c r="F31" s="490"/>
      <c r="G31" s="508" t="s">
        <v>141</v>
      </c>
      <c r="H31" s="557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701</v>
      </c>
      <c r="B32" s="400" t="s">
        <v>368</v>
      </c>
      <c r="C32" s="144">
        <f t="shared" si="2"/>
        <v>19999</v>
      </c>
      <c r="D32" s="489">
        <v>19999</v>
      </c>
      <c r="E32" s="490"/>
      <c r="F32" s="490"/>
      <c r="G32" s="565" t="s">
        <v>142</v>
      </c>
      <c r="H32" s="557">
        <f>H31+H30+H22+H21+H20+H19+H18+H15</f>
        <v>2916070</v>
      </c>
      <c r="I32" s="566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71" t="s">
        <v>143</v>
      </c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706"/>
      <c r="P33" s="38"/>
    </row>
    <row r="34" spans="1:16" ht="14.25">
      <c r="A34" s="38" t="str">
        <f t="shared" si="1"/>
        <v>701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408127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701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408127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701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408127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701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701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701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701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701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701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701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701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701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701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701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701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701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701</v>
      </c>
      <c r="B50" s="400" t="s">
        <v>368</v>
      </c>
      <c r="C50" s="144" t="str">
        <f t="shared" si="2"/>
        <v>2A132</v>
      </c>
      <c r="D50" s="504"/>
      <c r="E50" s="497"/>
      <c r="F50" s="497" t="s">
        <v>176</v>
      </c>
      <c r="G50" s="498" t="s">
        <v>177</v>
      </c>
      <c r="H50" s="378">
        <f>VLOOKUP(C50,modello_la_min!C:U,19,FALSE)</f>
        <v>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701</v>
      </c>
      <c r="B51" s="400" t="s">
        <v>368</v>
      </c>
      <c r="C51" s="144" t="str">
        <f t="shared" si="2"/>
        <v>2B100</v>
      </c>
      <c r="D51" s="536" t="s">
        <v>178</v>
      </c>
      <c r="E51" s="567"/>
      <c r="F51" s="568"/>
      <c r="G51" s="538" t="s">
        <v>179</v>
      </c>
      <c r="H51" s="569">
        <f>VLOOKUP(C51,modello_la_min!C:U,19,FALSE)</f>
        <v>18575</v>
      </c>
      <c r="I51" s="570"/>
      <c r="J51" s="561"/>
      <c r="K51" s="561"/>
      <c r="L51" s="561"/>
      <c r="M51" s="561"/>
      <c r="N51" s="561"/>
      <c r="O51" s="561"/>
      <c r="P51" s="562"/>
    </row>
    <row r="52" spans="1:16" ht="15" thickBot="1">
      <c r="A52" s="38" t="str">
        <f t="shared" si="1"/>
        <v>701</v>
      </c>
      <c r="B52" s="400" t="s">
        <v>368</v>
      </c>
      <c r="C52" s="144" t="str">
        <f t="shared" si="2"/>
        <v>2C100</v>
      </c>
      <c r="D52" s="489" t="s">
        <v>180</v>
      </c>
      <c r="E52" s="507"/>
      <c r="F52" s="507"/>
      <c r="G52" s="491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701</v>
      </c>
      <c r="B53" s="400" t="s">
        <v>368</v>
      </c>
      <c r="C53" s="144" t="str">
        <f t="shared" si="2"/>
        <v>2D100</v>
      </c>
      <c r="D53" s="536" t="s">
        <v>182</v>
      </c>
      <c r="E53" s="568"/>
      <c r="F53" s="568"/>
      <c r="G53" s="538" t="s">
        <v>183</v>
      </c>
      <c r="H53" s="569">
        <f>VLOOKUP(C53,modello_la_min!C:U,19,FALSE)</f>
        <v>45045360</v>
      </c>
      <c r="I53" s="570"/>
      <c r="J53" s="561"/>
      <c r="K53" s="561"/>
      <c r="L53" s="561"/>
      <c r="M53" s="561"/>
      <c r="N53" s="561"/>
      <c r="O53" s="561"/>
      <c r="P53" s="562"/>
    </row>
    <row r="54" spans="1:16" ht="14.25">
      <c r="A54" s="38" t="str">
        <f t="shared" si="1"/>
        <v>701</v>
      </c>
      <c r="B54" s="400" t="s">
        <v>368</v>
      </c>
      <c r="C54" s="144" t="str">
        <f t="shared" si="2"/>
        <v>2E100</v>
      </c>
      <c r="D54" s="468" t="s">
        <v>184</v>
      </c>
      <c r="E54" s="469"/>
      <c r="F54" s="469"/>
      <c r="G54" s="418" t="s">
        <v>185</v>
      </c>
      <c r="H54" s="371">
        <f>H55+H56+H59</f>
        <v>78596826</v>
      </c>
      <c r="I54" s="376">
        <f>I55+I56+I59</f>
        <v>5740812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701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701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701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701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701</v>
      </c>
      <c r="B59" s="400" t="s">
        <v>368</v>
      </c>
      <c r="C59" s="144" t="str">
        <f t="shared" si="2"/>
        <v>2E130</v>
      </c>
      <c r="D59" s="510"/>
      <c r="E59" s="511" t="s">
        <v>194</v>
      </c>
      <c r="F59" s="512"/>
      <c r="G59" s="485" t="s">
        <v>195</v>
      </c>
      <c r="H59" s="378">
        <f>VLOOKUP(C59,modello_la_min!C:U,19,FALSE)</f>
        <v>78596826</v>
      </c>
      <c r="I59" s="370">
        <v>5740812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701</v>
      </c>
      <c r="B60" s="400" t="s">
        <v>368</v>
      </c>
      <c r="C60" s="144" t="str">
        <f t="shared" si="2"/>
        <v>2F100</v>
      </c>
      <c r="D60" s="468" t="s">
        <v>196</v>
      </c>
      <c r="E60" s="469"/>
      <c r="F60" s="469"/>
      <c r="G60" s="539" t="s">
        <v>197</v>
      </c>
      <c r="H60" s="371">
        <f>H61</f>
        <v>45004422</v>
      </c>
      <c r="I60" s="623">
        <f>I61+I65</f>
        <v>0</v>
      </c>
      <c r="J60" s="623">
        <f aca="true" t="shared" si="13" ref="J60:P60">J61+J65</f>
        <v>0</v>
      </c>
      <c r="K60" s="623">
        <f t="shared" si="13"/>
        <v>0</v>
      </c>
      <c r="L60" s="623">
        <f t="shared" si="13"/>
        <v>0</v>
      </c>
      <c r="M60" s="623">
        <f t="shared" si="13"/>
        <v>0</v>
      </c>
      <c r="N60" s="623">
        <f t="shared" si="13"/>
        <v>0</v>
      </c>
      <c r="O60" s="623">
        <f t="shared" si="13"/>
        <v>0</v>
      </c>
      <c r="P60" s="623">
        <f t="shared" si="13"/>
        <v>0</v>
      </c>
    </row>
    <row r="61" spans="1:16" ht="14.25">
      <c r="A61" s="38" t="str">
        <f t="shared" si="1"/>
        <v>701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45004422</v>
      </c>
      <c r="I61" s="622">
        <f>I62+I63+I64</f>
        <v>0</v>
      </c>
      <c r="J61" s="622">
        <f aca="true" t="shared" si="14" ref="J61:P61">J62+J63+J64</f>
        <v>0</v>
      </c>
      <c r="K61" s="622">
        <f t="shared" si="14"/>
        <v>0</v>
      </c>
      <c r="L61" s="622">
        <f t="shared" si="14"/>
        <v>0</v>
      </c>
      <c r="M61" s="622">
        <f t="shared" si="14"/>
        <v>0</v>
      </c>
      <c r="N61" s="622">
        <f t="shared" si="14"/>
        <v>0</v>
      </c>
      <c r="O61" s="622">
        <f t="shared" si="14"/>
        <v>0</v>
      </c>
      <c r="P61" s="622">
        <f t="shared" si="14"/>
        <v>0</v>
      </c>
    </row>
    <row r="62" spans="1:16" ht="27">
      <c r="A62" s="38" t="str">
        <f t="shared" si="1"/>
        <v>701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0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701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0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701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10351017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701</v>
      </c>
      <c r="B65" s="400" t="s">
        <v>368</v>
      </c>
      <c r="C65" s="144" t="str">
        <f t="shared" si="2"/>
        <v>2F120</v>
      </c>
      <c r="D65" s="571"/>
      <c r="E65" s="511" t="s">
        <v>206</v>
      </c>
      <c r="F65" s="511"/>
      <c r="G65" s="485" t="s">
        <v>207</v>
      </c>
      <c r="H65" s="378">
        <f>VLOOKUP(C65,modello_la_min!C:U,19,FALSE)</f>
        <v>34653405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701</v>
      </c>
      <c r="B66" s="400" t="s">
        <v>368</v>
      </c>
      <c r="C66" s="144" t="str">
        <f t="shared" si="2"/>
        <v>2G100</v>
      </c>
      <c r="D66" s="468" t="s">
        <v>208</v>
      </c>
      <c r="E66" s="469"/>
      <c r="F66" s="469"/>
      <c r="G66" s="418" t="s">
        <v>209</v>
      </c>
      <c r="H66" s="371">
        <f>H67+H73+H79</f>
        <v>101091350</v>
      </c>
      <c r="I66" s="376">
        <f>I67+I73+I79</f>
        <v>2317418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14538111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701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92661900</v>
      </c>
      <c r="I67" s="369">
        <f>SUM(I68:I72)</f>
        <v>2317418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14538111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701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15323295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701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19439544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701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57899061</v>
      </c>
      <c r="I70" s="367">
        <v>2317418</v>
      </c>
      <c r="J70" s="116"/>
      <c r="K70" s="116"/>
      <c r="L70" s="116"/>
      <c r="M70" s="116">
        <v>14538111</v>
      </c>
      <c r="N70" s="116"/>
      <c r="O70" s="116"/>
      <c r="P70" s="357"/>
    </row>
    <row r="71" spans="1:16" ht="24">
      <c r="A71" s="38" t="str">
        <f t="shared" si="1"/>
        <v>701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0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701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701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8429450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701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12035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701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1023190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701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7394225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701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701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701</v>
      </c>
      <c r="B79" s="400" t="s">
        <v>368</v>
      </c>
      <c r="C79" s="144" t="str">
        <f t="shared" si="2"/>
        <v>2G130</v>
      </c>
      <c r="D79" s="510"/>
      <c r="E79" s="511" t="s">
        <v>234</v>
      </c>
      <c r="F79" s="517"/>
      <c r="G79" s="485" t="s">
        <v>235</v>
      </c>
      <c r="H79" s="378">
        <f>VLOOKUP(C79,modello_la_min!C:U,19,FALSE)</f>
        <v>0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701</v>
      </c>
      <c r="B80" s="400" t="s">
        <v>368</v>
      </c>
      <c r="C80" s="144" t="str">
        <f t="shared" si="2"/>
        <v>2H100</v>
      </c>
      <c r="D80" s="468" t="s">
        <v>236</v>
      </c>
      <c r="E80" s="469"/>
      <c r="F80" s="469"/>
      <c r="G80" s="418" t="s">
        <v>237</v>
      </c>
      <c r="H80" s="371">
        <f>H81+H84+H85+H86+H87+H88</f>
        <v>17353908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701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557117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701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0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701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557117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701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2767147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701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4847028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701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9182616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701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701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701</v>
      </c>
      <c r="B89" s="400" t="s">
        <v>368</v>
      </c>
      <c r="C89" s="144" t="str">
        <f t="shared" si="21"/>
        <v>2I100</v>
      </c>
      <c r="D89" s="468" t="s">
        <v>254</v>
      </c>
      <c r="E89" s="469"/>
      <c r="F89" s="469"/>
      <c r="G89" s="418" t="s">
        <v>255</v>
      </c>
      <c r="H89" s="371">
        <f>H90+H91+H92+H93+H94</f>
        <v>2044350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701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1495055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701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701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701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701</v>
      </c>
      <c r="B94" s="400" t="s">
        <v>368</v>
      </c>
      <c r="C94" s="144" t="str">
        <f t="shared" si="21"/>
        <v>2I150</v>
      </c>
      <c r="D94" s="518"/>
      <c r="E94" s="511" t="s">
        <v>264</v>
      </c>
      <c r="F94" s="512"/>
      <c r="G94" s="485" t="s">
        <v>265</v>
      </c>
      <c r="H94" s="378">
        <f>VLOOKUP(C94,modello_la_min!C:U,19,FALSE)</f>
        <v>549295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701</v>
      </c>
      <c r="B95" s="400" t="s">
        <v>368</v>
      </c>
      <c r="C95" s="144" t="str">
        <f t="shared" si="21"/>
        <v>2J100</v>
      </c>
      <c r="D95" s="468" t="s">
        <v>266</v>
      </c>
      <c r="E95" s="519"/>
      <c r="F95" s="519"/>
      <c r="G95" s="418" t="s">
        <v>267</v>
      </c>
      <c r="H95" s="371">
        <f>SUM(H96:H101)</f>
        <v>13642406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701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10240253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701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701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701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701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2671256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701</v>
      </c>
      <c r="B101" s="400" t="s">
        <v>368</v>
      </c>
      <c r="C101" s="144" t="str">
        <f t="shared" si="21"/>
        <v>2J160</v>
      </c>
      <c r="D101" s="520"/>
      <c r="E101" s="511" t="s">
        <v>278</v>
      </c>
      <c r="F101" s="512"/>
      <c r="G101" s="485" t="s">
        <v>279</v>
      </c>
      <c r="H101" s="378">
        <f>VLOOKUP(C101,modello_la_min!C:U,19,FALSE)</f>
        <v>730897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701</v>
      </c>
      <c r="B102" s="400" t="s">
        <v>368</v>
      </c>
      <c r="C102" s="144" t="str">
        <f t="shared" si="21"/>
        <v>2K100</v>
      </c>
      <c r="D102" s="563" t="s">
        <v>280</v>
      </c>
      <c r="E102" s="572"/>
      <c r="F102" s="572"/>
      <c r="G102" s="538" t="s">
        <v>281</v>
      </c>
      <c r="H102" s="569">
        <f>VLOOKUP(C102,modello_la_min!C:U,19,FALSE)</f>
        <v>0</v>
      </c>
      <c r="I102" s="570"/>
      <c r="J102" s="561"/>
      <c r="K102" s="561"/>
      <c r="L102" s="561"/>
      <c r="M102" s="561"/>
      <c r="N102" s="561"/>
      <c r="O102" s="561"/>
      <c r="P102" s="562"/>
    </row>
    <row r="103" spans="1:16" ht="29.25" thickBot="1">
      <c r="A103" s="38" t="str">
        <f t="shared" si="18"/>
        <v>701</v>
      </c>
      <c r="B103" s="400" t="s">
        <v>368</v>
      </c>
      <c r="C103" s="144" t="str">
        <f t="shared" si="21"/>
        <v>2L100</v>
      </c>
      <c r="D103" s="495" t="s">
        <v>282</v>
      </c>
      <c r="E103" s="522"/>
      <c r="F103" s="522"/>
      <c r="G103" s="491" t="s">
        <v>283</v>
      </c>
      <c r="H103" s="373">
        <f>VLOOKUP(C103,modello_la_min!C:U,19,FALSE)</f>
        <v>0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701</v>
      </c>
      <c r="B104" s="400" t="s">
        <v>368</v>
      </c>
      <c r="C104" s="144">
        <f t="shared" si="21"/>
        <v>29999</v>
      </c>
      <c r="D104" s="525">
        <v>29999</v>
      </c>
      <c r="E104" s="526"/>
      <c r="F104" s="526"/>
      <c r="G104" s="502" t="s">
        <v>284</v>
      </c>
      <c r="H104" s="379">
        <f aca="true" t="shared" si="24" ref="H104:P104">H103+H102+H95+H89+H80+H66+H60+H54+H53+H52+H51+H34</f>
        <v>303205324</v>
      </c>
      <c r="I104" s="573">
        <f t="shared" si="24"/>
        <v>8058230</v>
      </c>
      <c r="J104" s="574">
        <f t="shared" si="24"/>
        <v>0</v>
      </c>
      <c r="K104" s="574">
        <f t="shared" si="24"/>
        <v>0</v>
      </c>
      <c r="L104" s="574">
        <f t="shared" si="24"/>
        <v>0</v>
      </c>
      <c r="M104" s="574">
        <f t="shared" si="24"/>
        <v>14538111</v>
      </c>
      <c r="N104" s="574">
        <f t="shared" si="24"/>
        <v>0</v>
      </c>
      <c r="O104" s="574">
        <f t="shared" si="24"/>
        <v>0</v>
      </c>
      <c r="P104" s="575">
        <f t="shared" si="24"/>
        <v>0</v>
      </c>
    </row>
    <row r="105" spans="2:16" ht="17.25" thickBot="1">
      <c r="B105" s="400" t="s">
        <v>368</v>
      </c>
      <c r="D105" s="671" t="s">
        <v>285</v>
      </c>
      <c r="E105" s="672"/>
      <c r="F105" s="672"/>
      <c r="G105" s="672"/>
      <c r="H105" s="672"/>
      <c r="I105" s="672"/>
      <c r="J105" s="672"/>
      <c r="K105" s="672"/>
      <c r="L105" s="672"/>
      <c r="M105" s="672"/>
      <c r="N105" s="672"/>
      <c r="O105" s="672"/>
      <c r="P105" s="38"/>
    </row>
    <row r="106" spans="1:16" ht="14.25">
      <c r="A106" s="38" t="str">
        <f t="shared" si="18"/>
        <v>701</v>
      </c>
      <c r="B106" s="400" t="s">
        <v>368</v>
      </c>
      <c r="C106" s="144" t="str">
        <f t="shared" si="21"/>
        <v>3A100</v>
      </c>
      <c r="D106" s="468" t="s">
        <v>286</v>
      </c>
      <c r="E106" s="469"/>
      <c r="F106" s="469"/>
      <c r="G106" s="418" t="s">
        <v>287</v>
      </c>
      <c r="H106" s="548">
        <f>H107+H110</f>
        <v>8432487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701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9">
        <f>H108+H109</f>
        <v>4611926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701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9">
        <f>VLOOKUP(C108,modello_la_min!C:U,19,FALSE)</f>
        <v>3482926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701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9">
        <f>VLOOKUP(C109,modello_la_min!C:U,19,FALSE)</f>
        <v>1129000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701</v>
      </c>
      <c r="B110" s="400" t="s">
        <v>368</v>
      </c>
      <c r="C110" s="144" t="str">
        <f t="shared" si="21"/>
        <v>3A120</v>
      </c>
      <c r="D110" s="516"/>
      <c r="E110" s="511" t="s">
        <v>294</v>
      </c>
      <c r="F110" s="512"/>
      <c r="G110" s="485" t="s">
        <v>295</v>
      </c>
      <c r="H110" s="576">
        <f>VLOOKUP(C110,modello_la_min!C:U,19,FALSE)</f>
        <v>3820561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701</v>
      </c>
      <c r="B111" s="400" t="s">
        <v>368</v>
      </c>
      <c r="C111" s="144" t="str">
        <f t="shared" si="21"/>
        <v>3B100</v>
      </c>
      <c r="D111" s="468" t="s">
        <v>296</v>
      </c>
      <c r="E111" s="469"/>
      <c r="F111" s="469"/>
      <c r="G111" s="418" t="s">
        <v>297</v>
      </c>
      <c r="H111" s="548">
        <f>SUM(H112:H116)</f>
        <v>326755064</v>
      </c>
      <c r="I111" s="376">
        <f>SUM(I112:I116)</f>
        <v>22095762</v>
      </c>
      <c r="J111" s="363">
        <f aca="true" t="shared" si="27" ref="J111:P111">SUM(J112:J116)</f>
        <v>0</v>
      </c>
      <c r="K111" s="363">
        <f t="shared" si="27"/>
        <v>0</v>
      </c>
      <c r="L111" s="363">
        <f t="shared" si="27"/>
        <v>0</v>
      </c>
      <c r="M111" s="363">
        <f t="shared" si="27"/>
        <v>0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701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9">
        <f>VLOOKUP(C112,modello_la_min!C:U,19,FALSE)</f>
        <v>8597440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701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9">
        <f>VLOOKUP(C113,modello_la_min!C:U,19,FALSE)</f>
        <v>8964277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701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9">
        <f>VLOOKUP(C114,modello_la_min!C:U,19,FALSE)</f>
        <v>302120665</v>
      </c>
      <c r="I114" s="367">
        <v>22095762</v>
      </c>
      <c r="J114" s="116"/>
      <c r="K114" s="116"/>
      <c r="L114" s="116"/>
      <c r="M114" s="116"/>
      <c r="N114" s="116"/>
      <c r="O114" s="116"/>
      <c r="P114" s="357"/>
    </row>
    <row r="115" spans="1:16" ht="27">
      <c r="A115" s="38" t="str">
        <f t="shared" si="18"/>
        <v>701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9">
        <f>VLOOKUP(C115,modello_la_min!C:U,19,FALSE)</f>
        <v>74682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701</v>
      </c>
      <c r="B116" s="400" t="s">
        <v>368</v>
      </c>
      <c r="C116" s="144" t="str">
        <f t="shared" si="21"/>
        <v>3B150</v>
      </c>
      <c r="D116" s="516"/>
      <c r="E116" s="511" t="s">
        <v>306</v>
      </c>
      <c r="F116" s="512"/>
      <c r="G116" s="485" t="s">
        <v>307</v>
      </c>
      <c r="H116" s="576">
        <f>VLOOKUP(C116,modello_la_min!C:U,19,FALSE)</f>
        <v>6998000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701</v>
      </c>
      <c r="B117" s="400" t="s">
        <v>368</v>
      </c>
      <c r="C117" s="144" t="str">
        <f t="shared" si="21"/>
        <v>3C100</v>
      </c>
      <c r="D117" s="563" t="s">
        <v>308</v>
      </c>
      <c r="E117" s="572"/>
      <c r="F117" s="572"/>
      <c r="G117" s="538" t="s">
        <v>309</v>
      </c>
      <c r="H117" s="550">
        <f>VLOOKUP(C117,modello_la_min!C:U,19,FALSE)</f>
        <v>1966482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701</v>
      </c>
      <c r="B118" s="400" t="s">
        <v>368</v>
      </c>
      <c r="C118" s="144" t="str">
        <f t="shared" si="21"/>
        <v>3D100</v>
      </c>
      <c r="D118" s="495" t="s">
        <v>310</v>
      </c>
      <c r="E118" s="522"/>
      <c r="F118" s="522"/>
      <c r="G118" s="491" t="s">
        <v>311</v>
      </c>
      <c r="H118" s="550">
        <f>VLOOKUP(C118,modello_la_min!C:U,19,FALSE)</f>
        <v>11444736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701</v>
      </c>
      <c r="B119" s="400" t="s">
        <v>368</v>
      </c>
      <c r="C119" s="144" t="str">
        <f t="shared" si="21"/>
        <v>3E100</v>
      </c>
      <c r="D119" s="563" t="s">
        <v>312</v>
      </c>
      <c r="E119" s="572"/>
      <c r="F119" s="572"/>
      <c r="G119" s="538" t="s">
        <v>313</v>
      </c>
      <c r="H119" s="550">
        <f>VLOOKUP(C119,modello_la_min!C:U,19,FALSE)</f>
        <v>2593303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701</v>
      </c>
      <c r="B120" s="400" t="s">
        <v>368</v>
      </c>
      <c r="C120" s="144" t="str">
        <f t="shared" si="21"/>
        <v>3F100</v>
      </c>
      <c r="D120" s="495" t="s">
        <v>314</v>
      </c>
      <c r="E120" s="522"/>
      <c r="F120" s="522"/>
      <c r="G120" s="491" t="s">
        <v>315</v>
      </c>
      <c r="H120" s="550">
        <f>VLOOKUP(C120,modello_la_min!C:U,19,FALSE)</f>
        <v>6239431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701</v>
      </c>
      <c r="B121" s="400" t="s">
        <v>368</v>
      </c>
      <c r="C121" s="144" t="str">
        <f t="shared" si="21"/>
        <v>3G100</v>
      </c>
      <c r="D121" s="563" t="s">
        <v>316</v>
      </c>
      <c r="E121" s="572"/>
      <c r="F121" s="572"/>
      <c r="G121" s="538" t="s">
        <v>317</v>
      </c>
      <c r="H121" s="550">
        <f>VLOOKUP(C121,modello_la_min!C:U,19,FALSE)</f>
        <v>194313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701</v>
      </c>
      <c r="B122" s="400" t="s">
        <v>368</v>
      </c>
      <c r="C122" s="144" t="str">
        <f t="shared" si="21"/>
        <v>3H100</v>
      </c>
      <c r="D122" s="495" t="s">
        <v>318</v>
      </c>
      <c r="E122" s="522"/>
      <c r="F122" s="522"/>
      <c r="G122" s="491" t="s">
        <v>319</v>
      </c>
      <c r="H122" s="550">
        <f>VLOOKUP(C122,modello_la_min!C:U,19,FALSE)</f>
        <v>280532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701</v>
      </c>
      <c r="B123" s="400" t="s">
        <v>368</v>
      </c>
      <c r="C123" s="144">
        <f t="shared" si="21"/>
        <v>39999</v>
      </c>
      <c r="D123" s="563">
        <v>39999</v>
      </c>
      <c r="E123" s="572"/>
      <c r="F123" s="572"/>
      <c r="G123" s="577" t="s">
        <v>320</v>
      </c>
      <c r="H123" s="578">
        <f aca="true" t="shared" si="28" ref="H123:P123">H122+H121+H120+H1160+H119+H118+H117+H111+H106</f>
        <v>357906348</v>
      </c>
      <c r="I123" s="579">
        <f t="shared" si="28"/>
        <v>22095762</v>
      </c>
      <c r="J123" s="579">
        <f t="shared" si="28"/>
        <v>0</v>
      </c>
      <c r="K123" s="579">
        <f t="shared" si="28"/>
        <v>0</v>
      </c>
      <c r="L123" s="579">
        <f t="shared" si="28"/>
        <v>0</v>
      </c>
      <c r="M123" s="579">
        <f t="shared" si="28"/>
        <v>0</v>
      </c>
      <c r="N123" s="579">
        <f t="shared" si="28"/>
        <v>0</v>
      </c>
      <c r="O123" s="579">
        <f t="shared" si="28"/>
        <v>0</v>
      </c>
      <c r="P123" s="579">
        <f t="shared" si="28"/>
        <v>0</v>
      </c>
    </row>
    <row r="124" spans="1:16" s="1" customFormat="1" ht="32.25" thickBot="1">
      <c r="A124" s="38" t="str">
        <f t="shared" si="18"/>
        <v>701</v>
      </c>
      <c r="B124" s="400" t="s">
        <v>368</v>
      </c>
      <c r="C124" s="144" t="str">
        <f t="shared" si="21"/>
        <v>48888</v>
      </c>
      <c r="D124" s="495" t="s">
        <v>321</v>
      </c>
      <c r="E124" s="522"/>
      <c r="F124" s="522"/>
      <c r="G124" s="583" t="s">
        <v>322</v>
      </c>
      <c r="H124" s="550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4"/>
    </row>
    <row r="125" spans="1:16" ht="16.5" thickBot="1">
      <c r="A125" s="38" t="str">
        <f t="shared" si="18"/>
        <v>701</v>
      </c>
      <c r="B125" s="400" t="s">
        <v>368</v>
      </c>
      <c r="C125" s="144">
        <f t="shared" si="21"/>
        <v>49999</v>
      </c>
      <c r="D125" s="525">
        <v>49999</v>
      </c>
      <c r="E125" s="580"/>
      <c r="F125" s="581"/>
      <c r="G125" s="582" t="s">
        <v>323</v>
      </c>
      <c r="H125" s="551">
        <f aca="true" t="shared" si="29" ref="H125:P125">H124+H123+H104+H32</f>
        <v>664027742</v>
      </c>
      <c r="I125" s="585">
        <f t="shared" si="29"/>
        <v>30153992</v>
      </c>
      <c r="J125" s="586">
        <f t="shared" si="29"/>
        <v>0</v>
      </c>
      <c r="K125" s="586">
        <f t="shared" si="29"/>
        <v>0</v>
      </c>
      <c r="L125" s="586">
        <f t="shared" si="29"/>
        <v>0</v>
      </c>
      <c r="M125" s="586">
        <f t="shared" si="29"/>
        <v>14538111</v>
      </c>
      <c r="N125" s="586">
        <f t="shared" si="29"/>
        <v>0</v>
      </c>
      <c r="O125" s="586">
        <f t="shared" si="29"/>
        <v>0</v>
      </c>
      <c r="P125" s="586">
        <f t="shared" si="29"/>
        <v>0</v>
      </c>
    </row>
  </sheetData>
  <sheetProtection password="A01C" sheet="1"/>
  <mergeCells count="17">
    <mergeCell ref="D105:O105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0" zoomScaleNormal="70" zoomScalePageLayoutView="0" workbookViewId="0" topLeftCell="C7">
      <selection activeCell="B7" sqref="B7:B8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12" t="s">
        <v>369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66"/>
    </row>
    <row r="2" spans="2:16" ht="13.5" thickBot="1">
      <c r="B2" s="675" t="s">
        <v>96</v>
      </c>
      <c r="C2" s="676"/>
      <c r="D2" s="676"/>
      <c r="E2" s="676"/>
      <c r="F2" s="677"/>
      <c r="G2" s="3"/>
      <c r="H2" s="675" t="s">
        <v>97</v>
      </c>
      <c r="I2" s="676"/>
      <c r="J2" s="676"/>
      <c r="K2" s="676"/>
      <c r="L2" s="676"/>
      <c r="M2" s="677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701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7"/>
      <c r="B7" s="708" t="s">
        <v>103</v>
      </c>
      <c r="C7" s="709" t="s">
        <v>104</v>
      </c>
      <c r="D7" s="709"/>
      <c r="E7" s="709" t="s">
        <v>105</v>
      </c>
      <c r="F7" s="709"/>
      <c r="G7" s="709"/>
      <c r="H7" s="709" t="s">
        <v>106</v>
      </c>
      <c r="I7" s="709"/>
      <c r="J7" s="709"/>
      <c r="K7" s="709"/>
      <c r="L7" s="709" t="s">
        <v>89</v>
      </c>
      <c r="M7" s="709" t="s">
        <v>90</v>
      </c>
      <c r="N7" s="709" t="s">
        <v>91</v>
      </c>
      <c r="O7" s="709" t="s">
        <v>92</v>
      </c>
      <c r="P7" s="709" t="s">
        <v>93</v>
      </c>
      <c r="Q7" s="710" t="s">
        <v>370</v>
      </c>
    </row>
    <row r="8" spans="1:17" ht="69" customHeight="1">
      <c r="A8" s="707"/>
      <c r="B8" s="708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9"/>
      <c r="M8" s="709"/>
      <c r="N8" s="709"/>
      <c r="O8" s="709"/>
      <c r="P8" s="709"/>
      <c r="Q8" s="711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0</v>
      </c>
      <c r="D9" s="109">
        <f>VLOOKUP($A9,modello_la_min!$D:$U,6,FALSE)</f>
        <v>556</v>
      </c>
      <c r="E9" s="109">
        <f>VLOOKUP($A9,modello_la_min!$D:$U,7,FALSE)</f>
        <v>107</v>
      </c>
      <c r="F9" s="109">
        <f>VLOOKUP($A9,modello_la_min!$D:$U,8,FALSE)</f>
        <v>9944</v>
      </c>
      <c r="G9" s="109">
        <f>VLOOKUP($A9,modello_la_min!$D:$U,9,FALSE)</f>
        <v>10667</v>
      </c>
      <c r="H9" s="109">
        <f>VLOOKUP($A9,modello_la_min!$D:$U,10,FALSE)</f>
        <v>23088</v>
      </c>
      <c r="I9" s="109">
        <f>VLOOKUP($A9,modello_la_min!$D:$U,11,FALSE)</f>
        <v>0</v>
      </c>
      <c r="J9" s="109">
        <f>VLOOKUP($A9,modello_la_min!$D:$U,12,FALSE)</f>
        <v>4954</v>
      </c>
      <c r="K9" s="109">
        <f>VLOOKUP($A9,modello_la_min!$D:$U,13,FALSE)</f>
        <v>4884</v>
      </c>
      <c r="L9" s="109">
        <f>VLOOKUP($A9,modello_la_min!$D:$U,14,FALSE)</f>
        <v>6310</v>
      </c>
      <c r="M9" s="109">
        <f>VLOOKUP($A9,modello_la_min!$D:$U,15,FALSE)</f>
        <v>947</v>
      </c>
      <c r="N9" s="109">
        <f>VLOOKUP($A9,modello_la_min!$D:$U,16,FALSE)</f>
        <v>11516</v>
      </c>
      <c r="O9" s="109">
        <f>VLOOKUP($A9,modello_la_min!$D:$U,17,FALSE)</f>
        <v>2</v>
      </c>
      <c r="P9" s="109">
        <f aca="true" t="shared" si="0" ref="P9:P16">SUM(C9:O9)</f>
        <v>72975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6355</v>
      </c>
      <c r="D11" s="109">
        <f>VLOOKUP($A11,modello_la_min!$D:$U,6,FALSE)</f>
        <v>42192</v>
      </c>
      <c r="E11" s="109">
        <f>VLOOKUP($A11,modello_la_min!$D:$U,7,FALSE)</f>
        <v>18538</v>
      </c>
      <c r="F11" s="109">
        <f>VLOOKUP($A11,modello_la_min!$D:$U,8,FALSE)</f>
        <v>153312</v>
      </c>
      <c r="G11" s="109">
        <f>VLOOKUP($A11,modello_la_min!$D:$U,9,FALSE)</f>
        <v>362913</v>
      </c>
      <c r="H11" s="109">
        <f>VLOOKUP($A11,modello_la_min!$D:$U,10,FALSE)</f>
        <v>589293</v>
      </c>
      <c r="I11" s="109">
        <f>VLOOKUP($A11,modello_la_min!$D:$U,11,FALSE)</f>
        <v>0</v>
      </c>
      <c r="J11" s="109">
        <f>VLOOKUP($A11,modello_la_min!$D:$U,12,FALSE)</f>
        <v>910153</v>
      </c>
      <c r="K11" s="109">
        <f>VLOOKUP($A11,modello_la_min!$D:$U,13,FALSE)</f>
        <v>330112</v>
      </c>
      <c r="L11" s="109">
        <f>VLOOKUP($A11,modello_la_min!$D:$U,14,FALSE)</f>
        <v>99005</v>
      </c>
      <c r="M11" s="109">
        <f>VLOOKUP($A11,modello_la_min!$D:$U,15,FALSE)</f>
        <v>14463</v>
      </c>
      <c r="N11" s="109">
        <f>VLOOKUP($A11,modello_la_min!$D:$U,16,FALSE)</f>
        <v>176071</v>
      </c>
      <c r="O11" s="109">
        <f>VLOOKUP($A11,modello_la_min!$D:$U,17,FALSE)</f>
        <v>28</v>
      </c>
      <c r="P11" s="109">
        <f t="shared" si="0"/>
        <v>2702435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0</v>
      </c>
      <c r="D14" s="109">
        <f>VLOOKUP($A14,modello_la_min!$D:$U,6,FALSE)</f>
        <v>0</v>
      </c>
      <c r="E14" s="109">
        <f>VLOOKUP($A14,modello_la_min!$D:$U,7,FALSE)</f>
        <v>1184</v>
      </c>
      <c r="F14" s="109">
        <f>VLOOKUP($A14,modello_la_min!$D:$U,8,FALSE)</f>
        <v>148</v>
      </c>
      <c r="G14" s="109">
        <f>VLOOKUP($A14,modello_la_min!$D:$U,9,FALSE)</f>
        <v>84202</v>
      </c>
      <c r="H14" s="109">
        <f>VLOOKUP($A14,modello_la_min!$D:$U,10,FALSE)</f>
        <v>666</v>
      </c>
      <c r="I14" s="109">
        <f>VLOOKUP($A14,modello_la_min!$D:$U,11,FALSE)</f>
        <v>666</v>
      </c>
      <c r="J14" s="109">
        <f>VLOOKUP($A14,modello_la_min!$D:$U,12,FALSE)</f>
        <v>74</v>
      </c>
      <c r="K14" s="109">
        <f>VLOOKUP($A14,modello_la_min!$D:$U,13,FALSE)</f>
        <v>370</v>
      </c>
      <c r="L14" s="109">
        <f>VLOOKUP($A14,modello_la_min!$D:$U,14,FALSE)</f>
        <v>74</v>
      </c>
      <c r="M14" s="109">
        <f>VLOOKUP($A14,modello_la_min!$D:$U,15,FALSE)</f>
        <v>0</v>
      </c>
      <c r="N14" s="109">
        <f>VLOOKUP($A14,modello_la_min!$D:$U,16,FALSE)</f>
        <v>74</v>
      </c>
      <c r="O14" s="109">
        <f>VLOOKUP($A14,modello_la_min!$D:$U,17,FALSE)</f>
        <v>0</v>
      </c>
      <c r="P14" s="109">
        <f t="shared" si="0"/>
        <v>87458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0</v>
      </c>
      <c r="D15" s="109">
        <f>VLOOKUP($A15,modello_la_min!$D:$U,6,FALSE)</f>
        <v>329</v>
      </c>
      <c r="E15" s="109">
        <f>VLOOKUP($A15,modello_la_min!$D:$U,7,FALSE)</f>
        <v>64</v>
      </c>
      <c r="F15" s="109">
        <f>VLOOKUP($A15,modello_la_min!$D:$U,8,FALSE)</f>
        <v>7172</v>
      </c>
      <c r="G15" s="109">
        <f>VLOOKUP($A15,modello_la_min!$D:$U,9,FALSE)</f>
        <v>6133</v>
      </c>
      <c r="H15" s="109">
        <f>VLOOKUP($A15,modello_la_min!$D:$U,10,FALSE)</f>
        <v>22420</v>
      </c>
      <c r="I15" s="109">
        <f>VLOOKUP($A15,modello_la_min!$D:$U,11,FALSE)</f>
        <v>0</v>
      </c>
      <c r="J15" s="109">
        <f>VLOOKUP($A15,modello_la_min!$D:$U,12,FALSE)</f>
        <v>2958</v>
      </c>
      <c r="K15" s="109">
        <f>VLOOKUP($A15,modello_la_min!$D:$U,13,FALSE)</f>
        <v>2916</v>
      </c>
      <c r="L15" s="109">
        <f>VLOOKUP($A15,modello_la_min!$D:$U,14,FALSE)</f>
        <v>3768</v>
      </c>
      <c r="M15" s="109">
        <f>VLOOKUP($A15,modello_la_min!$D:$U,15,FALSE)</f>
        <v>565</v>
      </c>
      <c r="N15" s="109">
        <f>VLOOKUP($A15,modello_la_min!$D:$U,16,FALSE)</f>
        <v>6876</v>
      </c>
      <c r="O15" s="109">
        <f>VLOOKUP($A15,modello_la_min!$D:$U,17,FALSE)</f>
        <v>1</v>
      </c>
      <c r="P15" s="109">
        <f t="shared" si="0"/>
        <v>53202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6355</v>
      </c>
      <c r="D17" s="136">
        <f aca="true" t="shared" si="1" ref="D17:P17">SUM(D9:D16)</f>
        <v>43077</v>
      </c>
      <c r="E17" s="136">
        <f t="shared" si="1"/>
        <v>19893</v>
      </c>
      <c r="F17" s="136">
        <f t="shared" si="1"/>
        <v>170576</v>
      </c>
      <c r="G17" s="136">
        <f t="shared" si="1"/>
        <v>463915</v>
      </c>
      <c r="H17" s="136">
        <f t="shared" si="1"/>
        <v>635467</v>
      </c>
      <c r="I17" s="136">
        <f t="shared" si="1"/>
        <v>666</v>
      </c>
      <c r="J17" s="136">
        <f t="shared" si="1"/>
        <v>918139</v>
      </c>
      <c r="K17" s="136">
        <f t="shared" si="1"/>
        <v>338282</v>
      </c>
      <c r="L17" s="136">
        <f t="shared" si="1"/>
        <v>109157</v>
      </c>
      <c r="M17" s="136">
        <f t="shared" si="1"/>
        <v>15975</v>
      </c>
      <c r="N17" s="136">
        <f t="shared" si="1"/>
        <v>194537</v>
      </c>
      <c r="O17" s="136">
        <f t="shared" si="1"/>
        <v>31</v>
      </c>
      <c r="P17" s="136">
        <f t="shared" si="1"/>
        <v>2916070</v>
      </c>
      <c r="Q17" s="140">
        <f>P17/P$41</f>
        <v>0.004391609238592725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4838</v>
      </c>
      <c r="D18" s="109">
        <f>VLOOKUP($A18,modello_la_min!$D:$U,6,FALSE)</f>
        <v>2834</v>
      </c>
      <c r="E18" s="109">
        <f>VLOOKUP($A18,modello_la_min!$D:$U,7,FALSE)</f>
        <v>3914</v>
      </c>
      <c r="F18" s="109">
        <f>VLOOKUP($A18,modello_la_min!$D:$U,8,FALSE)</f>
        <v>22426</v>
      </c>
      <c r="G18" s="109">
        <f>VLOOKUP($A18,modello_la_min!$D:$U,9,FALSE)</f>
        <v>28248</v>
      </c>
      <c r="H18" s="109">
        <f>VLOOKUP($A18,modello_la_min!$D:$U,10,FALSE)</f>
        <v>31954</v>
      </c>
      <c r="I18" s="109">
        <f>VLOOKUP($A18,modello_la_min!$D:$U,11,FALSE)</f>
        <v>0</v>
      </c>
      <c r="J18" s="109">
        <f>VLOOKUP($A18,modello_la_min!$D:$U,12,FALSE)</f>
        <v>13558</v>
      </c>
      <c r="K18" s="109">
        <f>VLOOKUP($A18,modello_la_min!$D:$U,13,FALSE)</f>
        <v>250222</v>
      </c>
      <c r="L18" s="109">
        <f>VLOOKUP($A18,modello_la_min!$D:$U,14,FALSE)</f>
        <v>16847</v>
      </c>
      <c r="M18" s="109">
        <f>VLOOKUP($A18,modello_la_min!$D:$U,15,FALSE)</f>
        <v>2526</v>
      </c>
      <c r="N18" s="109">
        <f>VLOOKUP($A18,modello_la_min!$D:$U,16,FALSE)</f>
        <v>30755</v>
      </c>
      <c r="O18" s="109">
        <f>VLOOKUP($A18,modello_la_min!$D:$U,17,FALSE)</f>
        <v>5</v>
      </c>
      <c r="P18" s="109">
        <f aca="true" t="shared" si="2" ref="P18:P29">SUM(C18:O18)</f>
        <v>408127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461</v>
      </c>
      <c r="D19" s="109">
        <f>VLOOKUP($A19,modello_la_min!$D:$U,6,FALSE)</f>
        <v>142</v>
      </c>
      <c r="E19" s="109">
        <f>VLOOKUP($A19,modello_la_min!$D:$U,7,FALSE)</f>
        <v>28</v>
      </c>
      <c r="F19" s="109">
        <f>VLOOKUP($A19,modello_la_min!$D:$U,8,FALSE)</f>
        <v>2132</v>
      </c>
      <c r="G19" s="109">
        <f>VLOOKUP($A19,modello_la_min!$D:$U,9,FALSE)</f>
        <v>2648</v>
      </c>
      <c r="H19" s="109">
        <f>VLOOKUP($A19,modello_la_min!$D:$U,10,FALSE)</f>
        <v>4226</v>
      </c>
      <c r="I19" s="109">
        <f>VLOOKUP($A19,modello_la_min!$D:$U,11,FALSE)</f>
        <v>0</v>
      </c>
      <c r="J19" s="109">
        <f>VLOOKUP($A19,modello_la_min!$D:$U,12,FALSE)</f>
        <v>2847</v>
      </c>
      <c r="K19" s="109">
        <f>VLOOKUP($A19,modello_la_min!$D:$U,13,FALSE)</f>
        <v>1257</v>
      </c>
      <c r="L19" s="109">
        <f>VLOOKUP($A19,modello_la_min!$D:$U,14,FALSE)</f>
        <v>1625</v>
      </c>
      <c r="M19" s="109">
        <f>VLOOKUP($A19,modello_la_min!$D:$U,15,FALSE)</f>
        <v>244</v>
      </c>
      <c r="N19" s="109">
        <f>VLOOKUP($A19,modello_la_min!$D:$U,16,FALSE)</f>
        <v>2965</v>
      </c>
      <c r="O19" s="109">
        <f>VLOOKUP($A19,modello_la_min!$D:$U,17,FALSE)</f>
        <v>0</v>
      </c>
      <c r="P19" s="109">
        <f t="shared" si="2"/>
        <v>18575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265661</v>
      </c>
      <c r="D21" s="109">
        <f>VLOOKUP($A21,modello_la_min!$D:$U,6,FALSE)</f>
        <v>91240</v>
      </c>
      <c r="E21" s="109">
        <f>VLOOKUP($A21,modello_la_min!$D:$U,7,FALSE)</f>
        <v>29710720</v>
      </c>
      <c r="F21" s="109">
        <f>VLOOKUP($A21,modello_la_min!$D:$U,8,FALSE)</f>
        <v>875188</v>
      </c>
      <c r="G21" s="109">
        <f>VLOOKUP($A21,modello_la_min!$D:$U,9,FALSE)</f>
        <v>1791333</v>
      </c>
      <c r="H21" s="109">
        <f>VLOOKUP($A21,modello_la_min!$D:$U,10,FALSE)</f>
        <v>5939046</v>
      </c>
      <c r="I21" s="109">
        <f>VLOOKUP($A21,modello_la_min!$D:$U,11,FALSE)</f>
        <v>0</v>
      </c>
      <c r="J21" s="109">
        <f>VLOOKUP($A21,modello_la_min!$D:$U,12,FALSE)</f>
        <v>3987281</v>
      </c>
      <c r="K21" s="109">
        <f>VLOOKUP($A21,modello_la_min!$D:$U,13,FALSE)</f>
        <v>719011</v>
      </c>
      <c r="L21" s="109">
        <f>VLOOKUP($A21,modello_la_min!$D:$U,14,FALSE)</f>
        <v>566275</v>
      </c>
      <c r="M21" s="109">
        <f>VLOOKUP($A21,modello_la_min!$D:$U,15,FALSE)</f>
        <v>83195</v>
      </c>
      <c r="N21" s="109">
        <f>VLOOKUP($A21,modello_la_min!$D:$U,16,FALSE)</f>
        <v>1016251</v>
      </c>
      <c r="O21" s="109">
        <f>VLOOKUP($A21,modello_la_min!$D:$U,17,FALSE)</f>
        <v>159</v>
      </c>
      <c r="P21" s="109">
        <f t="shared" si="2"/>
        <v>45045360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78590353</v>
      </c>
      <c r="D22" s="109">
        <f>VLOOKUP($A22,modello_la_min!$D:$U,6,FALSE)</f>
        <v>402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1470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64</v>
      </c>
      <c r="K22" s="109">
        <f>VLOOKUP($A22,modello_la_min!$D:$U,13,FALSE)</f>
        <v>0</v>
      </c>
      <c r="L22" s="109">
        <f>VLOOKUP($A22,modello_la_min!$D:$U,14,FALSE)</f>
        <v>4537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78596826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17049964</v>
      </c>
      <c r="D23" s="109">
        <f>VLOOKUP($A23,modello_la_min!$D:$U,6,FALSE)</f>
        <v>8112</v>
      </c>
      <c r="E23" s="109">
        <f>VLOOKUP($A23,modello_la_min!$D:$U,7,FALSE)</f>
        <v>12921070</v>
      </c>
      <c r="F23" s="109">
        <f>VLOOKUP($A23,modello_la_min!$D:$U,8,FALSE)</f>
        <v>11732760</v>
      </c>
      <c r="G23" s="109">
        <f>VLOOKUP($A23,modello_la_min!$D:$U,9,FALSE)</f>
        <v>139674</v>
      </c>
      <c r="H23" s="109">
        <f>VLOOKUP($A23,modello_la_min!$D:$U,10,FALSE)</f>
        <v>664965</v>
      </c>
      <c r="I23" s="109">
        <f>VLOOKUP($A23,modello_la_min!$D:$U,11,FALSE)</f>
        <v>0</v>
      </c>
      <c r="J23" s="109">
        <f>VLOOKUP($A23,modello_la_min!$D:$U,12,FALSE)</f>
        <v>71769</v>
      </c>
      <c r="K23" s="109">
        <f>VLOOKUP($A23,modello_la_min!$D:$U,13,FALSE)</f>
        <v>595558</v>
      </c>
      <c r="L23" s="109">
        <f>VLOOKUP($A23,modello_la_min!$D:$U,14,FALSE)</f>
        <v>1681207</v>
      </c>
      <c r="M23" s="109">
        <f>VLOOKUP($A23,modello_la_min!$D:$U,15,FALSE)</f>
        <v>10301</v>
      </c>
      <c r="N23" s="109">
        <f>VLOOKUP($A23,modello_la_min!$D:$U,16,FALSE)</f>
        <v>129023</v>
      </c>
      <c r="O23" s="109">
        <f>VLOOKUP($A23,modello_la_min!$D:$U,17,FALSE)</f>
        <v>19</v>
      </c>
      <c r="P23" s="109">
        <f t="shared" si="2"/>
        <v>45004422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10989127</v>
      </c>
      <c r="D24" s="109">
        <f>VLOOKUP($A24,modello_la_min!$D:$U,6,FALSE)</f>
        <v>2088714</v>
      </c>
      <c r="E24" s="109">
        <f>VLOOKUP($A24,modello_la_min!$D:$U,7,FALSE)</f>
        <v>1584668</v>
      </c>
      <c r="F24" s="109">
        <f>VLOOKUP($A24,modello_la_min!$D:$U,8,FALSE)</f>
        <v>9426397</v>
      </c>
      <c r="G24" s="109">
        <f>VLOOKUP($A24,modello_la_min!$D:$U,9,FALSE)</f>
        <v>18304397</v>
      </c>
      <c r="H24" s="109">
        <f>VLOOKUP($A24,modello_la_min!$D:$U,10,FALSE)</f>
        <v>34940595</v>
      </c>
      <c r="I24" s="109">
        <f>VLOOKUP($A24,modello_la_min!$D:$U,11,FALSE)</f>
        <v>188313</v>
      </c>
      <c r="J24" s="109">
        <f>VLOOKUP($A24,modello_la_min!$D:$U,12,FALSE)</f>
        <v>4981536</v>
      </c>
      <c r="K24" s="109">
        <f>VLOOKUP($A24,modello_la_min!$D:$U,13,FALSE)</f>
        <v>5034408</v>
      </c>
      <c r="L24" s="109">
        <f>VLOOKUP($A24,modello_la_min!$D:$U,14,FALSE)</f>
        <v>8879281</v>
      </c>
      <c r="M24" s="109">
        <f>VLOOKUP($A24,modello_la_min!$D:$U,15,FALSE)</f>
        <v>349204</v>
      </c>
      <c r="N24" s="109">
        <f>VLOOKUP($A24,modello_la_min!$D:$U,16,FALSE)</f>
        <v>4324036</v>
      </c>
      <c r="O24" s="109">
        <f>VLOOKUP($A24,modello_la_min!$D:$U,17,FALSE)</f>
        <v>674</v>
      </c>
      <c r="P24" s="109">
        <f t="shared" si="2"/>
        <v>101091350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213805</v>
      </c>
      <c r="D25" s="109">
        <f>VLOOKUP($A25,modello_la_min!$D:$U,6,FALSE)</f>
        <v>258433</v>
      </c>
      <c r="E25" s="109">
        <f>VLOOKUP($A25,modello_la_min!$D:$U,7,FALSE)</f>
        <v>541081</v>
      </c>
      <c r="F25" s="109">
        <f>VLOOKUP($A25,modello_la_min!$D:$U,8,FALSE)</f>
        <v>1754593</v>
      </c>
      <c r="G25" s="109">
        <f>VLOOKUP($A25,modello_la_min!$D:$U,9,FALSE)</f>
        <v>2265842</v>
      </c>
      <c r="H25" s="109">
        <f>VLOOKUP($A25,modello_la_min!$D:$U,10,FALSE)</f>
        <v>8220566</v>
      </c>
      <c r="I25" s="109">
        <f>VLOOKUP($A25,modello_la_min!$D:$U,11,FALSE)</f>
        <v>186425</v>
      </c>
      <c r="J25" s="109">
        <f>VLOOKUP($A25,modello_la_min!$D:$U,12,FALSE)</f>
        <v>1191991</v>
      </c>
      <c r="K25" s="109">
        <f>VLOOKUP($A25,modello_la_min!$D:$U,13,FALSE)</f>
        <v>709149</v>
      </c>
      <c r="L25" s="109">
        <f>VLOOKUP($A25,modello_la_min!$D:$U,14,FALSE)</f>
        <v>938382</v>
      </c>
      <c r="M25" s="109">
        <f>VLOOKUP($A25,modello_la_min!$D:$U,15,FALSE)</f>
        <v>78999</v>
      </c>
      <c r="N25" s="109">
        <f>VLOOKUP($A25,modello_la_min!$D:$U,16,FALSE)</f>
        <v>994491</v>
      </c>
      <c r="O25" s="109">
        <f>VLOOKUP($A25,modello_la_min!$D:$U,17,FALSE)</f>
        <v>151</v>
      </c>
      <c r="P25" s="109">
        <f t="shared" si="2"/>
        <v>17353908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16488</v>
      </c>
      <c r="D26" s="109">
        <f>VLOOKUP($A26,modello_la_min!$D:$U,6,FALSE)</f>
        <v>43229</v>
      </c>
      <c r="E26" s="109">
        <f>VLOOKUP($A26,modello_la_min!$D:$U,7,FALSE)</f>
        <v>20617</v>
      </c>
      <c r="F26" s="109">
        <f>VLOOKUP($A26,modello_la_min!$D:$U,8,FALSE)</f>
        <v>293314</v>
      </c>
      <c r="G26" s="109">
        <f>VLOOKUP($A26,modello_la_min!$D:$U,9,FALSE)</f>
        <v>440655</v>
      </c>
      <c r="H26" s="109">
        <f>VLOOKUP($A26,modello_la_min!$D:$U,10,FALSE)</f>
        <v>779329</v>
      </c>
      <c r="I26" s="109">
        <f>VLOOKUP($A26,modello_la_min!$D:$U,11,FALSE)</f>
        <v>27398</v>
      </c>
      <c r="J26" s="109">
        <f>VLOOKUP($A26,modello_la_min!$D:$U,12,FALSE)</f>
        <v>108336</v>
      </c>
      <c r="K26" s="109">
        <f>VLOOKUP($A26,modello_la_min!$D:$U,13,FALSE)</f>
        <v>66601</v>
      </c>
      <c r="L26" s="109">
        <f>VLOOKUP($A26,modello_la_min!$D:$U,14,FALSE)</f>
        <v>151940</v>
      </c>
      <c r="M26" s="109">
        <f>VLOOKUP($A26,modello_la_min!$D:$U,15,FALSE)</f>
        <v>7306</v>
      </c>
      <c r="N26" s="109">
        <f>VLOOKUP($A26,modello_la_min!$D:$U,16,FALSE)</f>
        <v>89123</v>
      </c>
      <c r="O26" s="109">
        <f>VLOOKUP($A26,modello_la_min!$D:$U,17,FALSE)</f>
        <v>14</v>
      </c>
      <c r="P26" s="109">
        <f t="shared" si="2"/>
        <v>2044350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273968</v>
      </c>
      <c r="D27" s="109">
        <f>VLOOKUP($A27,modello_la_min!$D:$U,6,FALSE)</f>
        <v>259611</v>
      </c>
      <c r="E27" s="109">
        <f>VLOOKUP($A27,modello_la_min!$D:$U,7,FALSE)</f>
        <v>142042</v>
      </c>
      <c r="F27" s="109">
        <f>VLOOKUP($A27,modello_la_min!$D:$U,8,FALSE)</f>
        <v>2134510</v>
      </c>
      <c r="G27" s="109">
        <f>VLOOKUP($A27,modello_la_min!$D:$U,9,FALSE)</f>
        <v>2433811</v>
      </c>
      <c r="H27" s="109">
        <f>VLOOKUP($A27,modello_la_min!$D:$U,10,FALSE)</f>
        <v>4484265</v>
      </c>
      <c r="I27" s="109">
        <f>VLOOKUP($A27,modello_la_min!$D:$U,11,FALSE)</f>
        <v>63372</v>
      </c>
      <c r="J27" s="109">
        <f>VLOOKUP($A27,modello_la_min!$D:$U,12,FALSE)</f>
        <v>1968958</v>
      </c>
      <c r="K27" s="109">
        <f>VLOOKUP($A27,modello_la_min!$D:$U,13,FALSE)</f>
        <v>403230</v>
      </c>
      <c r="L27" s="109">
        <f>VLOOKUP($A27,modello_la_min!$D:$U,14,FALSE)</f>
        <v>761802</v>
      </c>
      <c r="M27" s="109">
        <f>VLOOKUP($A27,modello_la_min!$D:$U,15,FALSE)</f>
        <v>54339</v>
      </c>
      <c r="N27" s="109">
        <f>VLOOKUP($A27,modello_la_min!$D:$U,16,FALSE)</f>
        <v>662391</v>
      </c>
      <c r="O27" s="109">
        <f>VLOOKUP($A27,modello_la_min!$D:$U,17,FALSE)</f>
        <v>107</v>
      </c>
      <c r="P27" s="109">
        <f t="shared" si="2"/>
        <v>13642406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107404665</v>
      </c>
      <c r="D30" s="137">
        <f aca="true" t="shared" si="3" ref="D30:P30">SUM(D18:D29)</f>
        <v>2752717</v>
      </c>
      <c r="E30" s="137">
        <f t="shared" si="3"/>
        <v>44924140</v>
      </c>
      <c r="F30" s="137">
        <f t="shared" si="3"/>
        <v>26241320</v>
      </c>
      <c r="G30" s="137">
        <f t="shared" si="3"/>
        <v>25408078</v>
      </c>
      <c r="H30" s="137">
        <f t="shared" si="3"/>
        <v>55064946</v>
      </c>
      <c r="I30" s="137">
        <f t="shared" si="3"/>
        <v>465508</v>
      </c>
      <c r="J30" s="137">
        <f t="shared" si="3"/>
        <v>12326340</v>
      </c>
      <c r="K30" s="137">
        <f t="shared" si="3"/>
        <v>7779436</v>
      </c>
      <c r="L30" s="137">
        <f t="shared" si="3"/>
        <v>13001896</v>
      </c>
      <c r="M30" s="137">
        <f t="shared" si="3"/>
        <v>586114</v>
      </c>
      <c r="N30" s="137">
        <f t="shared" si="3"/>
        <v>7249035</v>
      </c>
      <c r="O30" s="137">
        <f t="shared" si="3"/>
        <v>1129</v>
      </c>
      <c r="P30" s="137">
        <f t="shared" si="3"/>
        <v>303205324</v>
      </c>
      <c r="Q30" s="140">
        <f>P30/P$41</f>
        <v>0.45662803090080156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571520</v>
      </c>
      <c r="D31" s="109">
        <f>VLOOKUP($A31,modello_la_min!$D:$U,6,FALSE)</f>
        <v>143650</v>
      </c>
      <c r="E31" s="109">
        <f>VLOOKUP($A31,modello_la_min!$D:$U,7,FALSE)</f>
        <v>72861</v>
      </c>
      <c r="F31" s="109">
        <f>VLOOKUP($A31,modello_la_min!$D:$U,8,FALSE)</f>
        <v>894230</v>
      </c>
      <c r="G31" s="109">
        <f>VLOOKUP($A31,modello_la_min!$D:$U,9,FALSE)</f>
        <v>1298105</v>
      </c>
      <c r="H31" s="109">
        <f>VLOOKUP($A31,modello_la_min!$D:$U,10,FALSE)</f>
        <v>3468237</v>
      </c>
      <c r="I31" s="109">
        <f>VLOOKUP($A31,modello_la_min!$D:$U,11,FALSE)</f>
        <v>7514</v>
      </c>
      <c r="J31" s="109">
        <f>VLOOKUP($A31,modello_la_min!$D:$U,12,FALSE)</f>
        <v>449289</v>
      </c>
      <c r="K31" s="109">
        <f>VLOOKUP($A31,modello_la_min!$D:$U,13,FALSE)</f>
        <v>465995</v>
      </c>
      <c r="L31" s="109">
        <f>VLOOKUP($A31,modello_la_min!$D:$U,14,FALSE)</f>
        <v>693729</v>
      </c>
      <c r="M31" s="109">
        <f>VLOOKUP($A31,modello_la_min!$D:$U,15,FALSE)</f>
        <v>27582</v>
      </c>
      <c r="N31" s="109">
        <f>VLOOKUP($A31,modello_la_min!$D:$U,16,FALSE)</f>
        <v>339727</v>
      </c>
      <c r="O31" s="109">
        <f>VLOOKUP($A31,modello_la_min!$D:$U,17,FALSE)</f>
        <v>48</v>
      </c>
      <c r="P31" s="109">
        <f aca="true" t="shared" si="4" ref="P31:P40">SUM(C31:O31)</f>
        <v>8432487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50140444</v>
      </c>
      <c r="D32" s="109">
        <f>VLOOKUP($A32,modello_la_min!$D:$U,6,FALSE)</f>
        <v>4107821</v>
      </c>
      <c r="E32" s="109">
        <f>VLOOKUP($A32,modello_la_min!$D:$U,7,FALSE)</f>
        <v>609096</v>
      </c>
      <c r="F32" s="109">
        <f>VLOOKUP($A32,modello_la_min!$D:$U,8,FALSE)</f>
        <v>29732595</v>
      </c>
      <c r="G32" s="109">
        <f>VLOOKUP($A32,modello_la_min!$D:$U,9,FALSE)</f>
        <v>43718270</v>
      </c>
      <c r="H32" s="109">
        <f>VLOOKUP($A32,modello_la_min!$D:$U,10,FALSE)</f>
        <v>127780711</v>
      </c>
      <c r="I32" s="109">
        <f>VLOOKUP($A32,modello_la_min!$D:$U,11,FALSE)</f>
        <v>379250</v>
      </c>
      <c r="J32" s="109">
        <f>VLOOKUP($A32,modello_la_min!$D:$U,12,FALSE)</f>
        <v>19806455</v>
      </c>
      <c r="K32" s="109">
        <f>VLOOKUP($A32,modello_la_min!$D:$U,13,FALSE)</f>
        <v>11313564</v>
      </c>
      <c r="L32" s="109">
        <f>VLOOKUP($A32,modello_la_min!$D:$U,14,FALSE)</f>
        <v>24155269</v>
      </c>
      <c r="M32" s="109">
        <f>VLOOKUP($A32,modello_la_min!$D:$U,15,FALSE)</f>
        <v>1468227</v>
      </c>
      <c r="N32" s="109">
        <f>VLOOKUP($A32,modello_la_min!$D:$U,16,FALSE)</f>
        <v>13540984</v>
      </c>
      <c r="O32" s="109">
        <f>VLOOKUP($A32,modello_la_min!$D:$U,17,FALSE)</f>
        <v>2378</v>
      </c>
      <c r="P32" s="109">
        <f t="shared" si="4"/>
        <v>326755064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35036</v>
      </c>
      <c r="D33" s="109">
        <f>VLOOKUP($A33,modello_la_min!$D:$U,6,FALSE)</f>
        <v>44551</v>
      </c>
      <c r="E33" s="109">
        <f>VLOOKUP($A33,modello_la_min!$D:$U,7,FALSE)</f>
        <v>1173</v>
      </c>
      <c r="F33" s="109">
        <f>VLOOKUP($A33,modello_la_min!$D:$U,8,FALSE)</f>
        <v>247088</v>
      </c>
      <c r="G33" s="109">
        <f>VLOOKUP($A33,modello_la_min!$D:$U,9,FALSE)</f>
        <v>385473</v>
      </c>
      <c r="H33" s="109">
        <f>VLOOKUP($A33,modello_la_min!$D:$U,10,FALSE)</f>
        <v>686944</v>
      </c>
      <c r="I33" s="109">
        <f>VLOOKUP($A33,modello_la_min!$D:$U,11,FALSE)</f>
        <v>0</v>
      </c>
      <c r="J33" s="109">
        <f>VLOOKUP($A33,modello_la_min!$D:$U,12,FALSE)</f>
        <v>297281</v>
      </c>
      <c r="K33" s="109">
        <f>VLOOKUP($A33,modello_la_min!$D:$U,13,FALSE)</f>
        <v>55202</v>
      </c>
      <c r="L33" s="109">
        <f>VLOOKUP($A33,modello_la_min!$D:$U,14,FALSE)</f>
        <v>76984</v>
      </c>
      <c r="M33" s="109">
        <f>VLOOKUP($A33,modello_la_min!$D:$U,15,FALSE)</f>
        <v>10386</v>
      </c>
      <c r="N33" s="109">
        <f>VLOOKUP($A33,modello_la_min!$D:$U,16,FALSE)</f>
        <v>126344</v>
      </c>
      <c r="O33" s="109">
        <f>VLOOKUP($A33,modello_la_min!$D:$U,17,FALSE)</f>
        <v>20</v>
      </c>
      <c r="P33" s="109">
        <f t="shared" si="4"/>
        <v>1966482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377058</v>
      </c>
      <c r="D34" s="109">
        <f>VLOOKUP($A34,modello_la_min!$D:$U,6,FALSE)</f>
        <v>198142</v>
      </c>
      <c r="E34" s="109">
        <f>VLOOKUP($A34,modello_la_min!$D:$U,7,FALSE)</f>
        <v>5880</v>
      </c>
      <c r="F34" s="109">
        <f>VLOOKUP($A34,modello_la_min!$D:$U,8,FALSE)</f>
        <v>915211</v>
      </c>
      <c r="G34" s="109">
        <f>VLOOKUP($A34,modello_la_min!$D:$U,9,FALSE)</f>
        <v>1618960</v>
      </c>
      <c r="H34" s="109">
        <f>VLOOKUP($A34,modello_la_min!$D:$U,10,FALSE)</f>
        <v>5807008</v>
      </c>
      <c r="I34" s="109">
        <f>VLOOKUP($A34,modello_la_min!$D:$U,11,FALSE)</f>
        <v>150</v>
      </c>
      <c r="J34" s="109">
        <f>VLOOKUP($A34,modello_la_min!$D:$U,12,FALSE)</f>
        <v>700299</v>
      </c>
      <c r="K34" s="109">
        <f>VLOOKUP($A34,modello_la_min!$D:$U,13,FALSE)</f>
        <v>337282</v>
      </c>
      <c r="L34" s="109">
        <f>VLOOKUP($A34,modello_la_min!$D:$U,14,FALSE)</f>
        <v>797197</v>
      </c>
      <c r="M34" s="109">
        <f>VLOOKUP($A34,modello_la_min!$D:$U,15,FALSE)</f>
        <v>52045</v>
      </c>
      <c r="N34" s="109">
        <f>VLOOKUP($A34,modello_la_min!$D:$U,16,FALSE)</f>
        <v>635404</v>
      </c>
      <c r="O34" s="109">
        <f>VLOOKUP($A34,modello_la_min!$D:$U,17,FALSE)</f>
        <v>100</v>
      </c>
      <c r="P34" s="109">
        <f t="shared" si="4"/>
        <v>11444736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24921</v>
      </c>
      <c r="D35" s="109">
        <f>VLOOKUP($A35,modello_la_min!$D:$U,6,FALSE)</f>
        <v>23469</v>
      </c>
      <c r="E35" s="109">
        <f>VLOOKUP($A35,modello_la_min!$D:$U,7,FALSE)</f>
        <v>28046</v>
      </c>
      <c r="F35" s="109">
        <f>VLOOKUP($A35,modello_la_min!$D:$U,8,FALSE)</f>
        <v>118517</v>
      </c>
      <c r="G35" s="109">
        <f>VLOOKUP($A35,modello_la_min!$D:$U,9,FALSE)</f>
        <v>575656</v>
      </c>
      <c r="H35" s="109">
        <f>VLOOKUP($A35,modello_la_min!$D:$U,10,FALSE)</f>
        <v>279757</v>
      </c>
      <c r="I35" s="109">
        <f>VLOOKUP($A35,modello_la_min!$D:$U,11,FALSE)</f>
        <v>0</v>
      </c>
      <c r="J35" s="109">
        <f>VLOOKUP($A35,modello_la_min!$D:$U,12,FALSE)</f>
        <v>1211143</v>
      </c>
      <c r="K35" s="109">
        <f>VLOOKUP($A35,modello_la_min!$D:$U,13,FALSE)</f>
        <v>75792</v>
      </c>
      <c r="L35" s="109">
        <f>VLOOKUP($A35,modello_la_min!$D:$U,14,FALSE)</f>
        <v>86119</v>
      </c>
      <c r="M35" s="109">
        <f>VLOOKUP($A35,modello_la_min!$D:$U,15,FALSE)</f>
        <v>12887</v>
      </c>
      <c r="N35" s="109">
        <f>VLOOKUP($A35,modello_la_min!$D:$U,16,FALSE)</f>
        <v>156971</v>
      </c>
      <c r="O35" s="109">
        <f>VLOOKUP($A35,modello_la_min!$D:$U,17,FALSE)</f>
        <v>25</v>
      </c>
      <c r="P35" s="109">
        <f t="shared" si="4"/>
        <v>2593303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1835734</v>
      </c>
      <c r="D36" s="109">
        <f>VLOOKUP($A36,modello_la_min!$D:$U,6,FALSE)</f>
        <v>29424</v>
      </c>
      <c r="E36" s="109">
        <f>VLOOKUP($A36,modello_la_min!$D:$U,7,FALSE)</f>
        <v>3042</v>
      </c>
      <c r="F36" s="109">
        <f>VLOOKUP($A36,modello_la_min!$D:$U,8,FALSE)</f>
        <v>518127</v>
      </c>
      <c r="G36" s="109">
        <f>VLOOKUP($A36,modello_la_min!$D:$U,9,FALSE)</f>
        <v>481445</v>
      </c>
      <c r="H36" s="109">
        <f>VLOOKUP($A36,modello_la_min!$D:$U,10,FALSE)</f>
        <v>2323852</v>
      </c>
      <c r="I36" s="109">
        <f>VLOOKUP($A36,modello_la_min!$D:$U,11,FALSE)</f>
        <v>0</v>
      </c>
      <c r="J36" s="109">
        <f>VLOOKUP($A36,modello_la_min!$D:$U,12,FALSE)</f>
        <v>279724</v>
      </c>
      <c r="K36" s="109">
        <f>VLOOKUP($A36,modello_la_min!$D:$U,13,FALSE)</f>
        <v>241379</v>
      </c>
      <c r="L36" s="109">
        <f>VLOOKUP($A36,modello_la_min!$D:$U,14,FALSE)</f>
        <v>219298</v>
      </c>
      <c r="M36" s="109">
        <f>VLOOKUP($A36,modello_la_min!$D:$U,15,FALSE)</f>
        <v>23343</v>
      </c>
      <c r="N36" s="109">
        <f>VLOOKUP($A36,modello_la_min!$D:$U,16,FALSE)</f>
        <v>284018</v>
      </c>
      <c r="O36" s="109">
        <f>VLOOKUP($A36,modello_la_min!$D:$U,17,FALSE)</f>
        <v>45</v>
      </c>
      <c r="P36" s="109">
        <f t="shared" si="4"/>
        <v>6239431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42277</v>
      </c>
      <c r="D37" s="109">
        <f>VLOOKUP($A37,modello_la_min!$D:$U,6,FALSE)</f>
        <v>17374</v>
      </c>
      <c r="E37" s="109">
        <f>VLOOKUP($A37,modello_la_min!$D:$U,7,FALSE)</f>
        <v>3</v>
      </c>
      <c r="F37" s="109">
        <f>VLOOKUP($A37,modello_la_min!$D:$U,7,FALSE)</f>
        <v>3</v>
      </c>
      <c r="G37" s="109">
        <f>VLOOKUP($A37,modello_la_min!$D:$U,9,FALSE)</f>
        <v>99078</v>
      </c>
      <c r="H37" s="109">
        <f>VLOOKUP($A37,modello_la_min!$D:$U,10,FALSE)</f>
        <v>3556</v>
      </c>
      <c r="I37" s="109">
        <f>VLOOKUP($A37,modello_la_min!$D:$U,11,FALSE)</f>
        <v>0</v>
      </c>
      <c r="J37" s="109">
        <f>VLOOKUP($A37,modello_la_min!$D:$U,12,FALSE)</f>
        <v>254</v>
      </c>
      <c r="K37" s="109">
        <f>VLOOKUP($A37,modello_la_min!$D:$U,13,FALSE)</f>
        <v>479</v>
      </c>
      <c r="L37" s="109">
        <f>VLOOKUP($A37,modello_la_min!$D:$U,14,FALSE)</f>
        <v>12573</v>
      </c>
      <c r="M37" s="109">
        <f>VLOOKUP($A37,modello_la_min!$D:$U,15,FALSE)</f>
        <v>30</v>
      </c>
      <c r="N37" s="109">
        <f>VLOOKUP($A37,modello_la_min!$D:$U,16,FALSE)</f>
        <v>386</v>
      </c>
      <c r="O37" s="109">
        <f>VLOOKUP($A37,modello_la_min!$D:$U,17,FALSE)</f>
        <v>0</v>
      </c>
      <c r="P37" s="109">
        <f t="shared" si="4"/>
        <v>176013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2985</v>
      </c>
      <c r="D38" s="109">
        <f>VLOOKUP($A38,modello_la_min!$D:$U,6,FALSE)</f>
        <v>920</v>
      </c>
      <c r="E38" s="109">
        <f>VLOOKUP($A38,modello_la_min!$D:$U,7,FALSE)</f>
        <v>178</v>
      </c>
      <c r="F38" s="109">
        <f>VLOOKUP($A38,modello_la_min!$D:$U,8,FALSE)</f>
        <v>22429</v>
      </c>
      <c r="G38" s="109">
        <f>VLOOKUP($A38,modello_la_min!$D:$U,9,FALSE)</f>
        <v>24284</v>
      </c>
      <c r="H38" s="109">
        <f>VLOOKUP($A38,modello_la_min!$D:$U,10,FALSE)</f>
        <v>181785</v>
      </c>
      <c r="I38" s="109">
        <f>VLOOKUP($A38,modello_la_min!$D:$U,11,FALSE)</f>
        <v>0</v>
      </c>
      <c r="J38" s="109">
        <f>VLOOKUP($A38,modello_la_min!$D:$U,12,FALSE)</f>
        <v>8445</v>
      </c>
      <c r="K38" s="109">
        <f>VLOOKUP($A38,modello_la_min!$D:$U,13,FALSE)</f>
        <v>8177</v>
      </c>
      <c r="L38" s="109">
        <f>VLOOKUP($A38,modello_la_min!$D:$U,14,FALSE)</f>
        <v>10527</v>
      </c>
      <c r="M38" s="109">
        <f>VLOOKUP($A38,modello_la_min!$D:$U,15,FALSE)</f>
        <v>1580</v>
      </c>
      <c r="N38" s="109">
        <f>VLOOKUP($A38,modello_la_min!$D:$U,16,FALSE)</f>
        <v>19220</v>
      </c>
      <c r="O38" s="109">
        <f>VLOOKUP($A38,modello_la_min!$D:$U,17,FALSE)</f>
        <v>2</v>
      </c>
      <c r="P38" s="109">
        <f t="shared" si="4"/>
        <v>280532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53029975</v>
      </c>
      <c r="D39" s="138">
        <f t="shared" si="5"/>
        <v>4565351</v>
      </c>
      <c r="E39" s="138">
        <f t="shared" si="5"/>
        <v>720279</v>
      </c>
      <c r="F39" s="138">
        <f t="shared" si="5"/>
        <v>32448200</v>
      </c>
      <c r="G39" s="138">
        <f t="shared" si="5"/>
        <v>48201271</v>
      </c>
      <c r="H39" s="138">
        <f t="shared" si="5"/>
        <v>140531850</v>
      </c>
      <c r="I39" s="138">
        <f t="shared" si="5"/>
        <v>386914</v>
      </c>
      <c r="J39" s="138">
        <f t="shared" si="5"/>
        <v>22752890</v>
      </c>
      <c r="K39" s="138">
        <f t="shared" si="5"/>
        <v>12497870</v>
      </c>
      <c r="L39" s="138">
        <f t="shared" si="5"/>
        <v>26051696</v>
      </c>
      <c r="M39" s="138">
        <f t="shared" si="5"/>
        <v>1596080</v>
      </c>
      <c r="N39" s="138">
        <f t="shared" si="5"/>
        <v>15103054</v>
      </c>
      <c r="O39" s="138">
        <f t="shared" si="5"/>
        <v>2618</v>
      </c>
      <c r="P39" s="138">
        <f t="shared" si="5"/>
        <v>357888048</v>
      </c>
      <c r="Q39" s="140">
        <f>P39/P$41</f>
        <v>0.5389803598606057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7">
        <f>C40+C39+C30+C17</f>
        <v>160440995</v>
      </c>
      <c r="D41" s="587">
        <f aca="true" t="shared" si="6" ref="D41:P41">D40+D39+D30+D17</f>
        <v>7361145</v>
      </c>
      <c r="E41" s="587">
        <f t="shared" si="6"/>
        <v>45664312</v>
      </c>
      <c r="F41" s="587">
        <f t="shared" si="6"/>
        <v>58860096</v>
      </c>
      <c r="G41" s="587">
        <f t="shared" si="6"/>
        <v>74073264</v>
      </c>
      <c r="H41" s="587">
        <f t="shared" si="6"/>
        <v>196232263</v>
      </c>
      <c r="I41" s="587">
        <f t="shared" si="6"/>
        <v>853088</v>
      </c>
      <c r="J41" s="587">
        <f t="shared" si="6"/>
        <v>35997369</v>
      </c>
      <c r="K41" s="587">
        <f t="shared" si="6"/>
        <v>20615588</v>
      </c>
      <c r="L41" s="587">
        <f t="shared" si="6"/>
        <v>39162749</v>
      </c>
      <c r="M41" s="587">
        <f t="shared" si="6"/>
        <v>2198169</v>
      </c>
      <c r="N41" s="587">
        <f t="shared" si="6"/>
        <v>22546626</v>
      </c>
      <c r="O41" s="587">
        <f t="shared" si="6"/>
        <v>3778</v>
      </c>
      <c r="P41" s="587">
        <f t="shared" si="6"/>
        <v>664009442</v>
      </c>
      <c r="Q41" s="140">
        <f>P41/P$41</f>
        <v>1</v>
      </c>
    </row>
    <row r="42" spans="3:16" ht="12.75">
      <c r="C42" s="139">
        <f>modello_la_min!H126</f>
        <v>160440995</v>
      </c>
      <c r="D42" s="139">
        <f>modello_la_min!I126</f>
        <v>7361145</v>
      </c>
      <c r="E42" s="139">
        <f>modello_la_min!J126</f>
        <v>45664312</v>
      </c>
      <c r="F42" s="139">
        <f>modello_la_min!K126</f>
        <v>58878396</v>
      </c>
      <c r="G42" s="139">
        <f>modello_la_min!L126</f>
        <v>74073264</v>
      </c>
      <c r="H42" s="139">
        <f>modello_la_min!M126</f>
        <v>196232263</v>
      </c>
      <c r="I42" s="139">
        <f>modello_la_min!N126</f>
        <v>853088</v>
      </c>
      <c r="J42" s="139">
        <f>modello_la_min!O126</f>
        <v>35997369</v>
      </c>
      <c r="K42" s="139">
        <f>modello_la_min!P126</f>
        <v>20615588</v>
      </c>
      <c r="L42" s="139">
        <f>modello_la_min!Q126</f>
        <v>39162749</v>
      </c>
      <c r="M42" s="139">
        <f>modello_la_min!R126</f>
        <v>2198169</v>
      </c>
      <c r="N42" s="139">
        <f>modello_la_min!S126</f>
        <v>22546626</v>
      </c>
      <c r="O42" s="139">
        <f>modello_la_min!T126</f>
        <v>3778</v>
      </c>
      <c r="P42" s="139">
        <f>modello_la_min!U126</f>
        <v>664027742</v>
      </c>
    </row>
  </sheetData>
  <sheetProtection password="A01C" sheet="1"/>
  <mergeCells count="14"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  <mergeCell ref="E7:G7"/>
    <mergeCell ref="H7:K7"/>
    <mergeCell ref="L7:L8"/>
    <mergeCell ref="M7:M8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Anna Cristina D'Angella</cp:lastModifiedBy>
  <dcterms:created xsi:type="dcterms:W3CDTF">2019-04-16T09:30:16Z</dcterms:created>
  <dcterms:modified xsi:type="dcterms:W3CDTF">2021-03-25T15:38:51Z</dcterms:modified>
  <cp:category/>
  <cp:version/>
  <cp:contentType/>
  <cp:contentStatus/>
</cp:coreProperties>
</file>