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60" windowHeight="7155" firstSheet="3" activeTab="5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<sst xmlns="http://schemas.openxmlformats.org/spreadsheetml/2006/main" count="1771" uniqueCount="371">
  <si>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</si>
  <si>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</si>
  <si>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</si>
  <si>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</si>
  <si>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</si>
  <si>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</si>
  <si>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</si>
  <si>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</si>
  <si>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</si>
  <si>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</si>
  <si>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</si>
  <si>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</si>
  <si>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</si>
  <si>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</si>
  <si>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</si>
  <si>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</si>
  <si>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</si>
  <si>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</si>
  <si>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701</t>
  </si>
  <si>
    <t>ASST GRANDE OSPEDALE METROPOLITANO NIGUARDA</t>
  </si>
  <si>
    <t>2021</t>
  </si>
  <si>
    <t>Consuntivo</t>
  </si>
  <si>
    <t>CONS.V1</t>
  </si>
  <si>
    <t>19/05/2022 17:58:16</t>
  </si>
  <si>
    <t>CONS.01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</si>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</sst>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m/yy"/>
    <numFmt numFmtId="187" formatCode="#,##0;[Red]\(#,##0\)"/>
    <numFmt numFmtId="188" formatCode="[$-410]dddd\ d\ mmmm\ yyyy"/>
    <numFmt numFmtId="189" formatCode="#,##0;[Red]#,##0"/>
    <numFmt numFmtId="190" formatCode="#,##0_ ;[Red]\-#,##0\ "/>
    <numFmt numFmtId="191" formatCode="_(* #,##0_);_(* \(#,##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6" fontId="18" fillId="37" borderId="25" xfId="49" applyNumberFormat="1" applyFont="1" applyFill="1" applyBorder="1" applyAlignment="1" applyProtection="1">
      <alignment horizontal="left"/>
      <protection locked="0"/>
    </xf>
    <xf numFmtId="186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2" sqref="A2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701</v>
      </c>
      <c r="C2" s="92" t="str">
        <f>ANAGR!$B$2</f>
        <v>ASST GRANDE OSPEDALE METROPOLITANO NIGUARDA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2021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43613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D544" sheet="1" objects="1" scenarios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77">
      <selection activeCell="H102" sqref="H102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46" t="s">
        <v>95</v>
      </c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</row>
    <row r="4" spans="7:21" ht="13.5" thickBot="1">
      <c r="G4" s="647" t="s">
        <v>96</v>
      </c>
      <c r="H4" s="648"/>
      <c r="I4" s="648"/>
      <c r="J4" s="648"/>
      <c r="K4" s="649"/>
      <c r="L4" s="152"/>
      <c r="M4" s="647" t="s">
        <v>97</v>
      </c>
      <c r="N4" s="648"/>
      <c r="O4" s="648"/>
      <c r="P4" s="648"/>
      <c r="Q4" s="648"/>
      <c r="R4" s="649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701</v>
      </c>
      <c r="L6" s="152"/>
      <c r="M6" s="163" t="s">
        <v>101</v>
      </c>
      <c r="N6" s="164"/>
      <c r="O6" s="165"/>
      <c r="P6" s="165"/>
      <c r="Q6" s="161" t="str">
        <f>Info!B3</f>
        <v>2021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50"/>
      <c r="E9" s="651"/>
      <c r="F9" s="652"/>
      <c r="G9" s="656" t="s">
        <v>103</v>
      </c>
      <c r="H9" s="630" t="s">
        <v>104</v>
      </c>
      <c r="I9" s="631"/>
      <c r="J9" s="630" t="s">
        <v>105</v>
      </c>
      <c r="K9" s="631"/>
      <c r="L9" s="631"/>
      <c r="M9" s="630" t="s">
        <v>106</v>
      </c>
      <c r="N9" s="631"/>
      <c r="O9" s="631"/>
      <c r="P9" s="632"/>
      <c r="Q9" s="633" t="s">
        <v>89</v>
      </c>
      <c r="R9" s="628" t="s">
        <v>90</v>
      </c>
      <c r="S9" s="633" t="s">
        <v>91</v>
      </c>
      <c r="T9" s="628" t="s">
        <v>92</v>
      </c>
      <c r="U9" s="635" t="s">
        <v>93</v>
      </c>
    </row>
    <row r="10" spans="4:21" ht="54" customHeight="1" thickBot="1">
      <c r="D10" s="653"/>
      <c r="E10" s="654"/>
      <c r="F10" s="655"/>
      <c r="G10" s="657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34"/>
      <c r="R10" s="629"/>
      <c r="S10" s="634"/>
      <c r="T10" s="629"/>
      <c r="U10" s="636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7" t="s">
        <v>107</v>
      </c>
      <c r="E15" s="638"/>
      <c r="F15" s="638"/>
      <c r="G15" s="638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40"/>
    </row>
    <row r="16" spans="1:21" s="181" customFormat="1" ht="28.5">
      <c r="A16" s="150" t="str">
        <f>$K$6</f>
        <v>701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1965656</v>
      </c>
      <c r="I16" s="178">
        <f aca="true" t="shared" si="0" ref="I16:R16">I17+I18</f>
        <v>56735</v>
      </c>
      <c r="J16" s="178">
        <f t="shared" si="0"/>
        <v>60293</v>
      </c>
      <c r="K16" s="178">
        <f t="shared" si="0"/>
        <v>2224603</v>
      </c>
      <c r="L16" s="178">
        <f t="shared" si="0"/>
        <v>636453</v>
      </c>
      <c r="M16" s="178">
        <f t="shared" si="0"/>
        <v>3279018</v>
      </c>
      <c r="N16" s="178">
        <f t="shared" si="0"/>
        <v>10496</v>
      </c>
      <c r="O16" s="178">
        <f t="shared" si="0"/>
        <v>303116</v>
      </c>
      <c r="P16" s="178">
        <f t="shared" si="0"/>
        <v>919509</v>
      </c>
      <c r="Q16" s="178">
        <f t="shared" si="0"/>
        <v>105240</v>
      </c>
      <c r="R16" s="178">
        <f t="shared" si="0"/>
        <v>25241</v>
      </c>
      <c r="S16" s="178">
        <f>S17+S18</f>
        <v>168650</v>
      </c>
      <c r="T16" s="179">
        <f>T17+T18</f>
        <v>4425</v>
      </c>
      <c r="U16" s="180">
        <f aca="true" t="shared" si="1" ref="U16:U33">SUM(H16:T16)</f>
        <v>9759435</v>
      </c>
    </row>
    <row r="17" spans="1:21" s="181" customFormat="1" ht="14.25">
      <c r="A17" s="150" t="str">
        <f aca="true" t="shared" si="2" ref="A17:A80">$K$6</f>
        <v>701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25032</v>
      </c>
      <c r="I17" s="187">
        <f>LA_San!I17+LA_Cons!I17</f>
        <v>16903</v>
      </c>
      <c r="J17" s="187">
        <f>LA_San!J17+LA_Cons!J17</f>
        <v>59547</v>
      </c>
      <c r="K17" s="187">
        <f>LA_San!K17+LA_Cons!K17</f>
        <v>1722791</v>
      </c>
      <c r="L17" s="187">
        <f>LA_San!L17+LA_Cons!L17</f>
        <v>283531</v>
      </c>
      <c r="M17" s="187">
        <f>LA_San!M17+LA_Cons!M17</f>
        <v>1746370</v>
      </c>
      <c r="N17" s="187">
        <f>LA_San!N17+LA_Cons!N17</f>
        <v>5276</v>
      </c>
      <c r="O17" s="187">
        <f>LA_San!O17+LA_Cons!O17</f>
        <v>115526</v>
      </c>
      <c r="P17" s="187">
        <f>LA_San!P17+LA_Cons!P17</f>
        <v>757494</v>
      </c>
      <c r="Q17" s="187">
        <f>LA_San!Q17+LA_Cons!Q17</f>
        <v>75215</v>
      </c>
      <c r="R17" s="187">
        <f>LA_San!R17+LA_Cons!R17</f>
        <v>12687</v>
      </c>
      <c r="S17" s="187">
        <f>LA_San!S17+LA_Cons!S17</f>
        <v>84772</v>
      </c>
      <c r="T17" s="188">
        <f>LA_San!T17+LA_Cons!T17</f>
        <v>2224</v>
      </c>
      <c r="U17" s="189">
        <f t="shared" si="1"/>
        <v>4907368</v>
      </c>
    </row>
    <row r="18" spans="1:21" s="181" customFormat="1" ht="27.75" thickBot="1">
      <c r="A18" s="150" t="str">
        <f t="shared" si="2"/>
        <v>701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1940624</v>
      </c>
      <c r="I18" s="195">
        <f>LA_San!I18+LA_Cons!I18</f>
        <v>39832</v>
      </c>
      <c r="J18" s="195">
        <f>LA_San!J18+LA_Cons!J18</f>
        <v>746</v>
      </c>
      <c r="K18" s="195">
        <f>LA_San!K18+LA_Cons!K18</f>
        <v>501812</v>
      </c>
      <c r="L18" s="195">
        <f>LA_San!L18+LA_Cons!L18</f>
        <v>352922</v>
      </c>
      <c r="M18" s="195">
        <f>LA_San!M18+LA_Cons!M18</f>
        <v>1532648</v>
      </c>
      <c r="N18" s="195">
        <f>LA_San!N18+LA_Cons!N18</f>
        <v>5220</v>
      </c>
      <c r="O18" s="195">
        <f>LA_San!O18+LA_Cons!O18</f>
        <v>187590</v>
      </c>
      <c r="P18" s="195">
        <f>LA_San!P18+LA_Cons!P18</f>
        <v>162015</v>
      </c>
      <c r="Q18" s="195">
        <f>LA_San!Q18+LA_Cons!Q18</f>
        <v>30025</v>
      </c>
      <c r="R18" s="195">
        <f>LA_San!R18+LA_Cons!R18</f>
        <v>12554</v>
      </c>
      <c r="S18" s="195">
        <f>LA_San!S18+LA_Cons!S18</f>
        <v>83878</v>
      </c>
      <c r="T18" s="196">
        <f>LA_San!T18+LA_Cons!T18</f>
        <v>2201</v>
      </c>
      <c r="U18" s="197">
        <f t="shared" si="1"/>
        <v>4852067</v>
      </c>
    </row>
    <row r="19" spans="1:21" s="181" customFormat="1" ht="29.25" thickBot="1">
      <c r="A19" s="150" t="str">
        <f t="shared" si="2"/>
        <v>701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701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0</v>
      </c>
      <c r="I20" s="206">
        <f>LA_San!I20+LA_Cons!I20</f>
        <v>38982</v>
      </c>
      <c r="J20" s="206">
        <f>LA_San!J20+LA_Cons!J20</f>
        <v>2101</v>
      </c>
      <c r="K20" s="206">
        <f>LA_San!K20+LA_Cons!K20</f>
        <v>115209</v>
      </c>
      <c r="L20" s="206">
        <f>LA_San!L20+LA_Cons!L20</f>
        <v>190179</v>
      </c>
      <c r="M20" s="206">
        <f>LA_San!M20+LA_Cons!M20</f>
        <v>908622</v>
      </c>
      <c r="N20" s="206">
        <f>LA_San!N20+LA_Cons!N20</f>
        <v>24696</v>
      </c>
      <c r="O20" s="206">
        <f>LA_San!O20+LA_Cons!O20</f>
        <v>968989</v>
      </c>
      <c r="P20" s="206">
        <f>LA_San!P20+LA_Cons!P20</f>
        <v>368308</v>
      </c>
      <c r="Q20" s="206">
        <f>LA_San!Q20+LA_Cons!Q20</f>
        <v>24895</v>
      </c>
      <c r="R20" s="206">
        <f>LA_San!R20+LA_Cons!R20</f>
        <v>6972</v>
      </c>
      <c r="S20" s="206">
        <f>LA_San!S20+LA_Cons!S20</f>
        <v>46596</v>
      </c>
      <c r="T20" s="207">
        <f>LA_San!T20+LA_Cons!T20</f>
        <v>1222</v>
      </c>
      <c r="U20" s="204">
        <f t="shared" si="1"/>
        <v>2696771</v>
      </c>
    </row>
    <row r="21" spans="1:21" s="181" customFormat="1" ht="15" thickBot="1">
      <c r="A21" s="150" t="str">
        <f t="shared" si="2"/>
        <v>701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701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701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53162</v>
      </c>
      <c r="I23" s="220">
        <f t="shared" si="4"/>
        <v>3847</v>
      </c>
      <c r="J23" s="220">
        <f t="shared" si="4"/>
        <v>49</v>
      </c>
      <c r="K23" s="220">
        <f t="shared" si="4"/>
        <v>19477</v>
      </c>
      <c r="L23" s="220">
        <f t="shared" si="4"/>
        <v>20500</v>
      </c>
      <c r="M23" s="220">
        <f t="shared" si="4"/>
        <v>154537</v>
      </c>
      <c r="N23" s="220">
        <f t="shared" si="4"/>
        <v>336</v>
      </c>
      <c r="O23" s="220">
        <f t="shared" si="4"/>
        <v>27722</v>
      </c>
      <c r="P23" s="220">
        <f t="shared" si="4"/>
        <v>12430</v>
      </c>
      <c r="Q23" s="220">
        <f t="shared" si="4"/>
        <v>14335</v>
      </c>
      <c r="R23" s="220">
        <f t="shared" si="4"/>
        <v>809</v>
      </c>
      <c r="S23" s="220">
        <f t="shared" si="4"/>
        <v>5406</v>
      </c>
      <c r="T23" s="220">
        <f t="shared" si="4"/>
        <v>141</v>
      </c>
      <c r="U23" s="179">
        <f t="shared" si="1"/>
        <v>312751</v>
      </c>
    </row>
    <row r="24" spans="1:21" s="181" customFormat="1" ht="14.25">
      <c r="A24" s="150" t="str">
        <f t="shared" si="2"/>
        <v>701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53162</v>
      </c>
      <c r="I24" s="225">
        <f t="shared" si="5"/>
        <v>3847</v>
      </c>
      <c r="J24" s="225">
        <f t="shared" si="5"/>
        <v>49</v>
      </c>
      <c r="K24" s="225">
        <f t="shared" si="5"/>
        <v>19477</v>
      </c>
      <c r="L24" s="225">
        <f t="shared" si="5"/>
        <v>20500</v>
      </c>
      <c r="M24" s="225">
        <f t="shared" si="5"/>
        <v>154537</v>
      </c>
      <c r="N24" s="225">
        <f t="shared" si="5"/>
        <v>336</v>
      </c>
      <c r="O24" s="225">
        <f t="shared" si="5"/>
        <v>27722</v>
      </c>
      <c r="P24" s="225">
        <f t="shared" si="5"/>
        <v>12430</v>
      </c>
      <c r="Q24" s="225">
        <f t="shared" si="5"/>
        <v>14335</v>
      </c>
      <c r="R24" s="225">
        <f t="shared" si="5"/>
        <v>809</v>
      </c>
      <c r="S24" s="225">
        <f t="shared" si="5"/>
        <v>5406</v>
      </c>
      <c r="T24" s="225">
        <f t="shared" si="5"/>
        <v>141</v>
      </c>
      <c r="U24" s="226">
        <f t="shared" si="1"/>
        <v>312751</v>
      </c>
    </row>
    <row r="25" spans="1:21" s="181" customFormat="1" ht="22.5" customHeight="1">
      <c r="A25" s="150" t="str">
        <f t="shared" si="2"/>
        <v>701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701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701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53162</v>
      </c>
      <c r="I27" s="229">
        <f>LA_San!I27+LA_Cons!I27</f>
        <v>3847</v>
      </c>
      <c r="J27" s="229">
        <f>LA_San!J27+LA_Cons!J27</f>
        <v>49</v>
      </c>
      <c r="K27" s="229">
        <f>LA_San!K27+LA_Cons!K27</f>
        <v>19477</v>
      </c>
      <c r="L27" s="229">
        <f>LA_San!L27+LA_Cons!L27</f>
        <v>20500</v>
      </c>
      <c r="M27" s="229">
        <f>LA_San!M27+LA_Cons!M27</f>
        <v>154537</v>
      </c>
      <c r="N27" s="229">
        <f>LA_San!N27+LA_Cons!N27</f>
        <v>336</v>
      </c>
      <c r="O27" s="229">
        <f>LA_San!O27+LA_Cons!O27</f>
        <v>27722</v>
      </c>
      <c r="P27" s="229">
        <f>LA_San!P27+LA_Cons!P27</f>
        <v>12430</v>
      </c>
      <c r="Q27" s="229">
        <f>LA_San!Q27+LA_Cons!Q27</f>
        <v>14335</v>
      </c>
      <c r="R27" s="229">
        <f>LA_San!R27+LA_Cons!R27</f>
        <v>809</v>
      </c>
      <c r="S27" s="229">
        <f>LA_San!S27+LA_Cons!S27</f>
        <v>5406</v>
      </c>
      <c r="T27" s="229">
        <f>LA_San!T27+LA_Cons!T27</f>
        <v>141</v>
      </c>
      <c r="U27" s="226">
        <f t="shared" si="1"/>
        <v>312751</v>
      </c>
    </row>
    <row r="28" spans="1:21" s="181" customFormat="1" ht="40.5">
      <c r="A28" s="150" t="str">
        <f t="shared" si="2"/>
        <v>701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0</v>
      </c>
    </row>
    <row r="29" spans="1:21" s="181" customFormat="1" ht="12.75">
      <c r="A29" s="150" t="str">
        <f t="shared" si="2"/>
        <v>701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701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701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0</v>
      </c>
      <c r="I31" s="202">
        <f>LA_San!I31+LA_Cons!I31</f>
        <v>4457</v>
      </c>
      <c r="J31" s="202">
        <f>LA_San!J31+LA_Cons!J31</f>
        <v>2578</v>
      </c>
      <c r="K31" s="202">
        <f>LA_San!K31+LA_Cons!K31</f>
        <v>600091</v>
      </c>
      <c r="L31" s="202">
        <f>LA_San!L31+LA_Cons!L31</f>
        <v>41894</v>
      </c>
      <c r="M31" s="202">
        <f>LA_San!M31+LA_Cons!M31</f>
        <v>182551</v>
      </c>
      <c r="N31" s="202">
        <f>LA_San!N31+LA_Cons!N31</f>
        <v>1215</v>
      </c>
      <c r="O31" s="202">
        <f>LA_San!O31+LA_Cons!O31</f>
        <v>18316</v>
      </c>
      <c r="P31" s="202">
        <f>LA_San!P31+LA_Cons!P31</f>
        <v>239426</v>
      </c>
      <c r="Q31" s="202">
        <f>LA_San!Q31+LA_Cons!Q31</f>
        <v>17099</v>
      </c>
      <c r="R31" s="202">
        <f>LA_San!R31+LA_Cons!R31</f>
        <v>2922</v>
      </c>
      <c r="S31" s="202">
        <f>LA_San!S31+LA_Cons!S31</f>
        <v>19523</v>
      </c>
      <c r="T31" s="202">
        <f>LA_San!T31+LA_Cons!T31</f>
        <v>512</v>
      </c>
      <c r="U31" s="244">
        <f t="shared" si="1"/>
        <v>1130584</v>
      </c>
    </row>
    <row r="32" spans="1:21" ht="15" thickBot="1">
      <c r="A32" s="150" t="str">
        <f t="shared" si="2"/>
        <v>701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701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2018818</v>
      </c>
      <c r="I33" s="249">
        <f aca="true" t="shared" si="7" ref="I33:T33">I32+I31+I23+I22+I21+I20+I19+I16</f>
        <v>104021</v>
      </c>
      <c r="J33" s="249">
        <f t="shared" si="7"/>
        <v>65021</v>
      </c>
      <c r="K33" s="249">
        <f t="shared" si="7"/>
        <v>2959380</v>
      </c>
      <c r="L33" s="249">
        <f t="shared" si="7"/>
        <v>889026</v>
      </c>
      <c r="M33" s="249">
        <f t="shared" si="7"/>
        <v>4524728</v>
      </c>
      <c r="N33" s="249">
        <f t="shared" si="7"/>
        <v>36743</v>
      </c>
      <c r="O33" s="249">
        <f t="shared" si="7"/>
        <v>1318143</v>
      </c>
      <c r="P33" s="249">
        <f t="shared" si="7"/>
        <v>1539673</v>
      </c>
      <c r="Q33" s="249">
        <f t="shared" si="7"/>
        <v>161569</v>
      </c>
      <c r="R33" s="249">
        <f t="shared" si="7"/>
        <v>35944</v>
      </c>
      <c r="S33" s="249">
        <f t="shared" si="7"/>
        <v>240175</v>
      </c>
      <c r="T33" s="249">
        <f t="shared" si="7"/>
        <v>6300</v>
      </c>
      <c r="U33" s="250">
        <f t="shared" si="1"/>
        <v>13899541</v>
      </c>
    </row>
    <row r="34" spans="1:21" ht="17.25" thickBot="1">
      <c r="A34" s="150" t="str">
        <f t="shared" si="2"/>
        <v>701</v>
      </c>
      <c r="B34" s="150" t="s">
        <v>74</v>
      </c>
      <c r="C34" s="172" t="str">
        <f t="shared" si="3"/>
        <v>ASSISTENZA DISTRETTUALE</v>
      </c>
      <c r="D34" s="641" t="s">
        <v>143</v>
      </c>
      <c r="E34" s="642"/>
      <c r="F34" s="642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4"/>
    </row>
    <row r="35" spans="1:21" ht="15" thickBot="1">
      <c r="A35" s="150" t="str">
        <f t="shared" si="2"/>
        <v>701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4615</v>
      </c>
      <c r="I35" s="178">
        <f t="shared" si="8"/>
        <v>5302</v>
      </c>
      <c r="J35" s="178">
        <f t="shared" si="8"/>
        <v>1683</v>
      </c>
      <c r="K35" s="178">
        <f t="shared" si="8"/>
        <v>25704</v>
      </c>
      <c r="L35" s="178">
        <f t="shared" si="8"/>
        <v>45151</v>
      </c>
      <c r="M35" s="178">
        <f t="shared" si="8"/>
        <v>698661</v>
      </c>
      <c r="N35" s="178">
        <f t="shared" si="8"/>
        <v>1341</v>
      </c>
      <c r="O35" s="178">
        <f t="shared" si="8"/>
        <v>75626</v>
      </c>
      <c r="P35" s="178">
        <f t="shared" si="8"/>
        <v>345772</v>
      </c>
      <c r="Q35" s="178">
        <f t="shared" si="8"/>
        <v>20049</v>
      </c>
      <c r="R35" s="178">
        <f t="shared" si="8"/>
        <v>3227</v>
      </c>
      <c r="S35" s="178">
        <f t="shared" si="8"/>
        <v>21567</v>
      </c>
      <c r="T35" s="179">
        <f t="shared" si="8"/>
        <v>564</v>
      </c>
      <c r="U35" s="180">
        <f aca="true" t="shared" si="9" ref="U35:U66">SUM(H35:T35)</f>
        <v>1249262</v>
      </c>
    </row>
    <row r="36" spans="1:21" ht="13.5">
      <c r="A36" s="150" t="str">
        <f t="shared" si="2"/>
        <v>701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2148</v>
      </c>
      <c r="J36" s="259">
        <f t="shared" si="10"/>
        <v>514</v>
      </c>
      <c r="K36" s="259">
        <f t="shared" si="10"/>
        <v>7801</v>
      </c>
      <c r="L36" s="259">
        <f t="shared" si="10"/>
        <v>12343</v>
      </c>
      <c r="M36" s="259">
        <f t="shared" si="10"/>
        <v>11852</v>
      </c>
      <c r="N36" s="259">
        <f t="shared" si="10"/>
        <v>407</v>
      </c>
      <c r="O36" s="259">
        <f t="shared" si="10"/>
        <v>7797</v>
      </c>
      <c r="P36" s="259">
        <f t="shared" si="10"/>
        <v>322831</v>
      </c>
      <c r="Q36" s="259">
        <f t="shared" si="10"/>
        <v>5686</v>
      </c>
      <c r="R36" s="259">
        <f t="shared" si="10"/>
        <v>979</v>
      </c>
      <c r="S36" s="259">
        <f t="shared" si="10"/>
        <v>6545</v>
      </c>
      <c r="T36" s="259">
        <f t="shared" si="10"/>
        <v>171</v>
      </c>
      <c r="U36" s="189">
        <f t="shared" si="9"/>
        <v>379074</v>
      </c>
    </row>
    <row r="37" spans="1:21" ht="12.75">
      <c r="A37" s="150" t="str">
        <f t="shared" si="2"/>
        <v>701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2148</v>
      </c>
      <c r="J37" s="229">
        <f>LA_San!J37+LA_Cons!J37</f>
        <v>514</v>
      </c>
      <c r="K37" s="229">
        <f>LA_San!K37+LA_Cons!K37</f>
        <v>7801</v>
      </c>
      <c r="L37" s="229">
        <f>LA_San!L37+LA_Cons!L37</f>
        <v>12343</v>
      </c>
      <c r="M37" s="229">
        <f>LA_San!M37+LA_Cons!M37</f>
        <v>11852</v>
      </c>
      <c r="N37" s="229">
        <f>LA_San!N37+LA_Cons!N37</f>
        <v>407</v>
      </c>
      <c r="O37" s="229">
        <f>LA_San!O37+LA_Cons!O37</f>
        <v>7797</v>
      </c>
      <c r="P37" s="229">
        <f>LA_San!P37+LA_Cons!P37</f>
        <v>322831</v>
      </c>
      <c r="Q37" s="229">
        <f>LA_San!Q37+LA_Cons!Q37</f>
        <v>5686</v>
      </c>
      <c r="R37" s="229">
        <f>LA_San!R37+LA_Cons!R37</f>
        <v>979</v>
      </c>
      <c r="S37" s="229">
        <f>LA_San!S37+LA_Cons!S37</f>
        <v>6545</v>
      </c>
      <c r="T37" s="261">
        <f>LA_San!T37+LA_Cons!T37</f>
        <v>171</v>
      </c>
      <c r="U37" s="189">
        <f t="shared" si="9"/>
        <v>379074</v>
      </c>
    </row>
    <row r="38" spans="1:21" ht="12.75">
      <c r="A38" s="150" t="str">
        <f t="shared" si="2"/>
        <v>701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701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701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701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701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701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701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701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701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701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701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701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4615</v>
      </c>
      <c r="I49" s="259">
        <f t="shared" si="12"/>
        <v>3154</v>
      </c>
      <c r="J49" s="259">
        <f t="shared" si="12"/>
        <v>1169</v>
      </c>
      <c r="K49" s="259">
        <f t="shared" si="12"/>
        <v>17903</v>
      </c>
      <c r="L49" s="259">
        <f t="shared" si="12"/>
        <v>32808</v>
      </c>
      <c r="M49" s="259">
        <f t="shared" si="12"/>
        <v>686809</v>
      </c>
      <c r="N49" s="259">
        <f t="shared" si="12"/>
        <v>934</v>
      </c>
      <c r="O49" s="259">
        <f t="shared" si="12"/>
        <v>67829</v>
      </c>
      <c r="P49" s="259">
        <f t="shared" si="12"/>
        <v>22941</v>
      </c>
      <c r="Q49" s="259">
        <f t="shared" si="12"/>
        <v>14363</v>
      </c>
      <c r="R49" s="259">
        <f t="shared" si="12"/>
        <v>2248</v>
      </c>
      <c r="S49" s="259">
        <f t="shared" si="12"/>
        <v>15022</v>
      </c>
      <c r="T49" s="263">
        <f t="shared" si="12"/>
        <v>393</v>
      </c>
      <c r="U49" s="189">
        <f t="shared" si="9"/>
        <v>870188</v>
      </c>
    </row>
    <row r="50" spans="1:21" ht="12.75">
      <c r="A50" s="150" t="str">
        <f t="shared" si="2"/>
        <v>701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4615</v>
      </c>
      <c r="I50" s="229">
        <f>LA_San!I50+LA_Cons!I50</f>
        <v>2941</v>
      </c>
      <c r="J50" s="229">
        <f>LA_San!J50+LA_Cons!J50</f>
        <v>1109</v>
      </c>
      <c r="K50" s="229">
        <f>LA_San!K50+LA_Cons!K50</f>
        <v>16931</v>
      </c>
      <c r="L50" s="229">
        <f>LA_San!L50+LA_Cons!L50</f>
        <v>28866</v>
      </c>
      <c r="M50" s="229">
        <f>LA_San!M50+LA_Cons!M50</f>
        <v>664858</v>
      </c>
      <c r="N50" s="229">
        <f>LA_San!N50+LA_Cons!N50</f>
        <v>884</v>
      </c>
      <c r="O50" s="229">
        <f>LA_San!O50+LA_Cons!O50</f>
        <v>50726</v>
      </c>
      <c r="P50" s="229">
        <f>LA_San!P50+LA_Cons!P50</f>
        <v>21823</v>
      </c>
      <c r="Q50" s="229">
        <f>LA_San!Q50+LA_Cons!Q50</f>
        <v>12271</v>
      </c>
      <c r="R50" s="229">
        <f>LA_San!R50+LA_Cons!R50</f>
        <v>2126</v>
      </c>
      <c r="S50" s="229">
        <f>LA_San!S50+LA_Cons!S50</f>
        <v>14206</v>
      </c>
      <c r="T50" s="261">
        <f>LA_San!T50+LA_Cons!T50</f>
        <v>372</v>
      </c>
      <c r="U50" s="189">
        <f t="shared" si="9"/>
        <v>821728</v>
      </c>
    </row>
    <row r="51" spans="1:21" ht="13.5" thickBot="1">
      <c r="A51" s="150" t="str">
        <f t="shared" si="2"/>
        <v>701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213</v>
      </c>
      <c r="J51" s="273">
        <f>LA_San!J51+LA_Cons!J51</f>
        <v>60</v>
      </c>
      <c r="K51" s="273">
        <f>LA_San!K51+LA_Cons!K51</f>
        <v>972</v>
      </c>
      <c r="L51" s="273">
        <f>LA_San!L51+LA_Cons!L51</f>
        <v>3942</v>
      </c>
      <c r="M51" s="273">
        <f>LA_San!M51+LA_Cons!M51</f>
        <v>21951</v>
      </c>
      <c r="N51" s="273">
        <f>LA_San!N51+LA_Cons!N51</f>
        <v>50</v>
      </c>
      <c r="O51" s="273">
        <f>LA_San!O51+LA_Cons!O51</f>
        <v>17103</v>
      </c>
      <c r="P51" s="273">
        <f>LA_San!P51+LA_Cons!P51</f>
        <v>1118</v>
      </c>
      <c r="Q51" s="273">
        <f>LA_San!Q51+LA_Cons!Q51</f>
        <v>2092</v>
      </c>
      <c r="R51" s="273">
        <f>LA_San!R51+LA_Cons!R51</f>
        <v>122</v>
      </c>
      <c r="S51" s="273">
        <f>LA_San!S51+LA_Cons!S51</f>
        <v>816</v>
      </c>
      <c r="T51" s="274">
        <f>LA_San!T51+LA_Cons!T51</f>
        <v>21</v>
      </c>
      <c r="U51" s="197">
        <f t="shared" si="9"/>
        <v>48460</v>
      </c>
    </row>
    <row r="52" spans="1:21" ht="15" thickBot="1">
      <c r="A52" s="150" t="str">
        <f t="shared" si="2"/>
        <v>701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701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701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115782</v>
      </c>
      <c r="I54" s="288">
        <f>LA_San!I54+LA_Cons!I54</f>
        <v>66865</v>
      </c>
      <c r="J54" s="288">
        <f>LA_San!J54+LA_Cons!J54</f>
        <v>12424173</v>
      </c>
      <c r="K54" s="288">
        <f>LA_San!K54+LA_Cons!K54</f>
        <v>459065</v>
      </c>
      <c r="L54" s="288">
        <f>LA_San!L54+LA_Cons!L54</f>
        <v>1126530</v>
      </c>
      <c r="M54" s="288">
        <f>LA_San!M54+LA_Cons!M54</f>
        <v>5406983</v>
      </c>
      <c r="N54" s="288">
        <f>LA_San!N54+LA_Cons!N54</f>
        <v>23013</v>
      </c>
      <c r="O54" s="288">
        <f>LA_San!O54+LA_Cons!O54</f>
        <v>371526</v>
      </c>
      <c r="P54" s="288">
        <f>LA_San!P54+LA_Cons!P54</f>
        <v>627276</v>
      </c>
      <c r="Q54" s="288">
        <f>LA_San!Q54+LA_Cons!Q54</f>
        <v>336086</v>
      </c>
      <c r="R54" s="288">
        <f>LA_San!R54+LA_Cons!R54</f>
        <v>55341</v>
      </c>
      <c r="S54" s="288">
        <f>LA_San!S54+LA_Cons!S54</f>
        <v>369756</v>
      </c>
      <c r="T54" s="288">
        <f>LA_San!T54+LA_Cons!T54</f>
        <v>9704</v>
      </c>
      <c r="U54" s="217">
        <f t="shared" si="9"/>
        <v>21392100</v>
      </c>
    </row>
    <row r="55" spans="1:21" ht="14.25">
      <c r="A55" s="150" t="str">
        <f t="shared" si="2"/>
        <v>701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83866611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83866611</v>
      </c>
    </row>
    <row r="56" spans="1:21" ht="13.5">
      <c r="A56" s="150" t="str">
        <f t="shared" si="2"/>
        <v>701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701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701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701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701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83866611</v>
      </c>
      <c r="I60" s="302">
        <f>LA_San!I60+LA_Cons!I60</f>
        <v>0</v>
      </c>
      <c r="J60" s="302">
        <f>LA_San!J60+LA_Cons!J60</f>
        <v>0</v>
      </c>
      <c r="K60" s="302">
        <f>LA_San!K60+LA_Cons!K60</f>
        <v>0</v>
      </c>
      <c r="L60" s="302">
        <f>LA_San!L60+LA_Cons!L60</f>
        <v>0</v>
      </c>
      <c r="M60" s="302">
        <f>LA_San!M60+LA_Cons!M60</f>
        <v>0</v>
      </c>
      <c r="N60" s="302">
        <f>LA_San!N60+LA_Cons!N60</f>
        <v>0</v>
      </c>
      <c r="O60" s="302">
        <f>LA_San!O60+LA_Cons!O60</f>
        <v>0</v>
      </c>
      <c r="P60" s="302">
        <f>LA_San!P60+LA_Cons!P60</f>
        <v>0</v>
      </c>
      <c r="Q60" s="302">
        <f>LA_San!Q60+LA_Cons!Q60</f>
        <v>0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83866611</v>
      </c>
    </row>
    <row r="61" spans="1:21" ht="14.25">
      <c r="A61" s="150" t="str">
        <f t="shared" si="2"/>
        <v>701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30041500</v>
      </c>
      <c r="I61" s="220">
        <f aca="true" t="shared" si="15" ref="I61:T61">I62+I66</f>
        <v>104134</v>
      </c>
      <c r="J61" s="220">
        <f t="shared" si="15"/>
        <v>3571529</v>
      </c>
      <c r="K61" s="220">
        <f t="shared" si="15"/>
        <v>9176667</v>
      </c>
      <c r="L61" s="220">
        <f t="shared" si="15"/>
        <v>1470370</v>
      </c>
      <c r="M61" s="220">
        <f t="shared" si="15"/>
        <v>2275578</v>
      </c>
      <c r="N61" s="220">
        <f t="shared" si="15"/>
        <v>58840</v>
      </c>
      <c r="O61" s="220">
        <f t="shared" si="15"/>
        <v>793771</v>
      </c>
      <c r="P61" s="220">
        <f t="shared" si="15"/>
        <v>1777798</v>
      </c>
      <c r="Q61" s="220">
        <f t="shared" si="15"/>
        <v>4303106</v>
      </c>
      <c r="R61" s="220">
        <f t="shared" si="15"/>
        <v>141491</v>
      </c>
      <c r="S61" s="220">
        <f t="shared" si="15"/>
        <v>945349</v>
      </c>
      <c r="T61" s="220">
        <f t="shared" si="15"/>
        <v>24812</v>
      </c>
      <c r="U61" s="614">
        <f t="shared" si="9"/>
        <v>54684945</v>
      </c>
    </row>
    <row r="62" spans="1:21" ht="13.5">
      <c r="A62" s="150" t="str">
        <f t="shared" si="2"/>
        <v>701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29863700</v>
      </c>
      <c r="I62" s="259">
        <f aca="true" t="shared" si="16" ref="I62:T62">SUM(I63:I65)</f>
        <v>0</v>
      </c>
      <c r="J62" s="259">
        <f t="shared" si="16"/>
        <v>2067156</v>
      </c>
      <c r="K62" s="259">
        <f t="shared" si="16"/>
        <v>0</v>
      </c>
      <c r="L62" s="259">
        <f t="shared" si="16"/>
        <v>0</v>
      </c>
      <c r="M62" s="259">
        <f t="shared" si="16"/>
        <v>0</v>
      </c>
      <c r="N62" s="259">
        <f t="shared" si="16"/>
        <v>0</v>
      </c>
      <c r="O62" s="259">
        <f t="shared" si="16"/>
        <v>0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0</v>
      </c>
      <c r="T62" s="259">
        <f t="shared" si="16"/>
        <v>0</v>
      </c>
      <c r="U62" s="617">
        <f t="shared" si="9"/>
        <v>31930856</v>
      </c>
    </row>
    <row r="63" spans="1:21" ht="24">
      <c r="A63" s="150" t="str">
        <f t="shared" si="2"/>
        <v>701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17203025</v>
      </c>
      <c r="I63" s="618">
        <f>LA_San!I63+LA_Cons!I63</f>
        <v>0</v>
      </c>
      <c r="J63" s="618">
        <f>LA_San!J63+LA_Cons!J63</f>
        <v>0</v>
      </c>
      <c r="K63" s="618">
        <f>LA_San!K63+LA_Cons!K63</f>
        <v>0</v>
      </c>
      <c r="L63" s="618">
        <f>LA_San!L63+LA_Cons!L63</f>
        <v>0</v>
      </c>
      <c r="M63" s="618">
        <f>LA_San!M63+LA_Cons!M63</f>
        <v>0</v>
      </c>
      <c r="N63" s="618">
        <f>LA_San!N63+LA_Cons!N63</f>
        <v>0</v>
      </c>
      <c r="O63" s="618">
        <f>LA_San!O63+LA_Cons!O63</f>
        <v>0</v>
      </c>
      <c r="P63" s="618">
        <f>LA_San!P63+LA_Cons!P63</f>
        <v>0</v>
      </c>
      <c r="Q63" s="618">
        <f>LA_San!Q63+LA_Cons!Q63</f>
        <v>0</v>
      </c>
      <c r="R63" s="618">
        <f>LA_San!R63+LA_Cons!R63</f>
        <v>0</v>
      </c>
      <c r="S63" s="618">
        <f>LA_San!S63+LA_Cons!S63</f>
        <v>0</v>
      </c>
      <c r="T63" s="618">
        <f>LA_San!T63+LA_Cons!T63</f>
        <v>0</v>
      </c>
      <c r="U63" s="617">
        <f t="shared" si="9"/>
        <v>17203025</v>
      </c>
    </row>
    <row r="64" spans="1:21" ht="24.75" customHeight="1">
      <c r="A64" s="150" t="str">
        <f t="shared" si="2"/>
        <v>701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10586049</v>
      </c>
      <c r="I64" s="618">
        <f>LA_San!I64+LA_Cons!I64</f>
        <v>0</v>
      </c>
      <c r="J64" s="618">
        <f>LA_San!J64+LA_Cons!J64</f>
        <v>2067156</v>
      </c>
      <c r="K64" s="618">
        <f>LA_San!K64+LA_Cons!K64</f>
        <v>0</v>
      </c>
      <c r="L64" s="618">
        <f>LA_San!L64+LA_Cons!L64</f>
        <v>0</v>
      </c>
      <c r="M64" s="618">
        <f>LA_San!M64+LA_Cons!M64</f>
        <v>0</v>
      </c>
      <c r="N64" s="618">
        <f>LA_San!N64+LA_Cons!N64</f>
        <v>0</v>
      </c>
      <c r="O64" s="618">
        <f>LA_San!O64+LA_Cons!O64</f>
        <v>0</v>
      </c>
      <c r="P64" s="618">
        <f>LA_San!P64+LA_Cons!P64</f>
        <v>0</v>
      </c>
      <c r="Q64" s="618">
        <f>LA_San!Q64+LA_Cons!Q64</f>
        <v>0</v>
      </c>
      <c r="R64" s="618">
        <f>LA_San!R64+LA_Cons!R64</f>
        <v>0</v>
      </c>
      <c r="S64" s="618">
        <f>LA_San!S64+LA_Cons!S64</f>
        <v>0</v>
      </c>
      <c r="T64" s="618">
        <f>LA_San!T64+LA_Cons!T64</f>
        <v>0</v>
      </c>
      <c r="U64" s="617">
        <f t="shared" si="9"/>
        <v>12653205</v>
      </c>
    </row>
    <row r="65" spans="1:21" ht="13.5">
      <c r="A65" s="150" t="str">
        <f t="shared" si="2"/>
        <v>701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2074626</v>
      </c>
      <c r="I65" s="618">
        <f>LA_San!I65+LA_Cons!I65</f>
        <v>0</v>
      </c>
      <c r="J65" s="618">
        <f>LA_San!J65+LA_Cons!J65</f>
        <v>0</v>
      </c>
      <c r="K65" s="618">
        <f>LA_San!K65+LA_Cons!K65</f>
        <v>0</v>
      </c>
      <c r="L65" s="618">
        <f>LA_San!L65+LA_Cons!L65</f>
        <v>0</v>
      </c>
      <c r="M65" s="618">
        <f>LA_San!M65+LA_Cons!M65</f>
        <v>0</v>
      </c>
      <c r="N65" s="618">
        <f>LA_San!N65+LA_Cons!N65</f>
        <v>0</v>
      </c>
      <c r="O65" s="618">
        <f>LA_San!O65+LA_Cons!O65</f>
        <v>0</v>
      </c>
      <c r="P65" s="618">
        <f>LA_San!P65+LA_Cons!P65</f>
        <v>0</v>
      </c>
      <c r="Q65" s="618">
        <f>LA_San!Q65+LA_Cons!Q65</f>
        <v>0</v>
      </c>
      <c r="R65" s="618">
        <f>LA_San!R65+LA_Cons!R65</f>
        <v>0</v>
      </c>
      <c r="S65" s="618">
        <f>LA_San!S65+LA_Cons!S65</f>
        <v>0</v>
      </c>
      <c r="T65" s="618">
        <f>LA_San!T65+LA_Cons!T65</f>
        <v>0</v>
      </c>
      <c r="U65" s="617">
        <f t="shared" si="9"/>
        <v>2074626</v>
      </c>
    </row>
    <row r="66" spans="1:21" ht="14.25" thickBot="1">
      <c r="A66" s="150" t="str">
        <f t="shared" si="2"/>
        <v>701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177800</v>
      </c>
      <c r="I66" s="620">
        <f>LA_San!I66+LA_Cons!I66</f>
        <v>104134</v>
      </c>
      <c r="J66" s="620">
        <f>LA_San!J66+LA_Cons!J66</f>
        <v>1504373</v>
      </c>
      <c r="K66" s="620">
        <f>LA_San!K66+LA_Cons!K66</f>
        <v>9176667</v>
      </c>
      <c r="L66" s="620">
        <f>LA_San!L66+LA_Cons!L66</f>
        <v>1470370</v>
      </c>
      <c r="M66" s="620">
        <f>LA_San!M66+LA_Cons!M66</f>
        <v>2275578</v>
      </c>
      <c r="N66" s="620">
        <f>LA_San!N66+LA_Cons!N66</f>
        <v>58840</v>
      </c>
      <c r="O66" s="620">
        <f>LA_San!O66+LA_Cons!O66</f>
        <v>793771</v>
      </c>
      <c r="P66" s="620">
        <f>LA_San!P66+LA_Cons!P66</f>
        <v>1777798</v>
      </c>
      <c r="Q66" s="620">
        <f>LA_San!Q66+LA_Cons!Q66</f>
        <v>4303106</v>
      </c>
      <c r="R66" s="620">
        <f>LA_San!R66+LA_Cons!R66</f>
        <v>141491</v>
      </c>
      <c r="S66" s="620">
        <f>LA_San!S66+LA_Cons!S66</f>
        <v>945349</v>
      </c>
      <c r="T66" s="620">
        <f>LA_San!T66+LA_Cons!T66</f>
        <v>24812</v>
      </c>
      <c r="U66" s="619">
        <f t="shared" si="9"/>
        <v>22754089</v>
      </c>
    </row>
    <row r="67" spans="1:21" ht="14.25">
      <c r="A67" s="150" t="str">
        <f t="shared" si="2"/>
        <v>701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9758058</v>
      </c>
      <c r="I67" s="312">
        <f t="shared" si="17"/>
        <v>2222576</v>
      </c>
      <c r="J67" s="312">
        <f t="shared" si="17"/>
        <v>3056459</v>
      </c>
      <c r="K67" s="312">
        <f t="shared" si="17"/>
        <v>9448791</v>
      </c>
      <c r="L67" s="312">
        <f t="shared" si="17"/>
        <v>14684304</v>
      </c>
      <c r="M67" s="312">
        <f t="shared" si="17"/>
        <v>35996979</v>
      </c>
      <c r="N67" s="312">
        <f t="shared" si="17"/>
        <v>91567</v>
      </c>
      <c r="O67" s="312">
        <f t="shared" si="17"/>
        <v>4587798</v>
      </c>
      <c r="P67" s="312">
        <f t="shared" si="17"/>
        <v>3888519</v>
      </c>
      <c r="Q67" s="312">
        <f t="shared" si="17"/>
        <v>2316970</v>
      </c>
      <c r="R67" s="312">
        <f t="shared" si="17"/>
        <v>220237</v>
      </c>
      <c r="S67" s="312">
        <f t="shared" si="17"/>
        <v>1471409</v>
      </c>
      <c r="T67" s="312">
        <f t="shared" si="17"/>
        <v>38621</v>
      </c>
      <c r="U67" s="244">
        <f aca="true" t="shared" si="18" ref="U67:U97">SUM(H67:T67)</f>
        <v>87782288</v>
      </c>
    </row>
    <row r="68" spans="1:21" ht="27">
      <c r="A68" s="150" t="str">
        <f t="shared" si="2"/>
        <v>701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9548786</v>
      </c>
      <c r="I68" s="259">
        <f t="shared" si="19"/>
        <v>1876495</v>
      </c>
      <c r="J68" s="259">
        <f t="shared" si="19"/>
        <v>332611</v>
      </c>
      <c r="K68" s="259">
        <f t="shared" si="19"/>
        <v>9093603</v>
      </c>
      <c r="L68" s="259">
        <f t="shared" si="19"/>
        <v>12557185</v>
      </c>
      <c r="M68" s="259">
        <f t="shared" si="19"/>
        <v>32700867</v>
      </c>
      <c r="N68" s="259">
        <f t="shared" si="19"/>
        <v>83857</v>
      </c>
      <c r="O68" s="259">
        <f t="shared" si="19"/>
        <v>4310665</v>
      </c>
      <c r="P68" s="259">
        <f t="shared" si="19"/>
        <v>3722619</v>
      </c>
      <c r="Q68" s="259">
        <f t="shared" si="19"/>
        <v>2194337</v>
      </c>
      <c r="R68" s="259">
        <f t="shared" si="19"/>
        <v>201954</v>
      </c>
      <c r="S68" s="259">
        <f t="shared" si="19"/>
        <v>1347490</v>
      </c>
      <c r="T68" s="259">
        <f t="shared" si="19"/>
        <v>35371</v>
      </c>
      <c r="U68" s="226">
        <f t="shared" si="18"/>
        <v>78005840</v>
      </c>
    </row>
    <row r="69" spans="1:21" ht="24">
      <c r="A69" s="150" t="str">
        <f t="shared" si="2"/>
        <v>701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3688467</v>
      </c>
      <c r="I69" s="229">
        <f>LA_San!I69+LA_Cons!I69</f>
        <v>281370</v>
      </c>
      <c r="J69" s="229">
        <f>LA_San!J69+LA_Cons!J69</f>
        <v>2270</v>
      </c>
      <c r="K69" s="229">
        <f>LA_San!K69+LA_Cons!K69</f>
        <v>1278650</v>
      </c>
      <c r="L69" s="229">
        <f>LA_San!L69+LA_Cons!L69</f>
        <v>1783796</v>
      </c>
      <c r="M69" s="229">
        <f>LA_San!M69+LA_Cons!M69</f>
        <v>5886690</v>
      </c>
      <c r="N69" s="229">
        <f>LA_San!N69+LA_Cons!N69</f>
        <v>15564</v>
      </c>
      <c r="O69" s="229">
        <f>LA_San!O69+LA_Cons!O69</f>
        <v>497423</v>
      </c>
      <c r="P69" s="229">
        <f>LA_San!P69+LA_Cons!P69</f>
        <v>534601</v>
      </c>
      <c r="Q69" s="229">
        <f>LA_San!Q69+LA_Cons!Q69</f>
        <v>218691</v>
      </c>
      <c r="R69" s="229">
        <f>LA_San!R69+LA_Cons!R69</f>
        <v>37690</v>
      </c>
      <c r="S69" s="229">
        <f>LA_San!S69+LA_Cons!S69</f>
        <v>250061</v>
      </c>
      <c r="T69" s="229">
        <f>LA_San!T69+LA_Cons!T69</f>
        <v>6563</v>
      </c>
      <c r="U69" s="226">
        <f t="shared" si="18"/>
        <v>14481836</v>
      </c>
    </row>
    <row r="70" spans="1:21" ht="24">
      <c r="A70" s="150" t="str">
        <f t="shared" si="2"/>
        <v>701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1446141</v>
      </c>
      <c r="I70" s="229">
        <f>LA_San!I70+LA_Cons!I70</f>
        <v>286935</v>
      </c>
      <c r="J70" s="229">
        <f>LA_San!J70+LA_Cons!J70</f>
        <v>2391</v>
      </c>
      <c r="K70" s="229">
        <f>LA_San!K70+LA_Cons!K70</f>
        <v>1014856</v>
      </c>
      <c r="L70" s="229">
        <f>LA_San!L70+LA_Cons!L70</f>
        <v>3982214</v>
      </c>
      <c r="M70" s="229">
        <f>LA_San!M70+LA_Cons!M70</f>
        <v>6068344</v>
      </c>
      <c r="N70" s="229">
        <f>LA_San!N70+LA_Cons!N70</f>
        <v>16388</v>
      </c>
      <c r="O70" s="229">
        <f>LA_San!O70+LA_Cons!O70</f>
        <v>871626</v>
      </c>
      <c r="P70" s="229">
        <f>LA_San!P70+LA_Cons!P70</f>
        <v>549517</v>
      </c>
      <c r="Q70" s="229">
        <f>LA_San!Q70+LA_Cons!Q70</f>
        <v>682620</v>
      </c>
      <c r="R70" s="229">
        <f>LA_San!R70+LA_Cons!R70</f>
        <v>39408</v>
      </c>
      <c r="S70" s="229">
        <f>LA_San!S70+LA_Cons!S70</f>
        <v>263310</v>
      </c>
      <c r="T70" s="229">
        <f>LA_San!T70+LA_Cons!T70</f>
        <v>6910</v>
      </c>
      <c r="U70" s="226">
        <f t="shared" si="18"/>
        <v>15230660</v>
      </c>
    </row>
    <row r="71" spans="1:21" ht="24">
      <c r="A71" s="150" t="str">
        <f t="shared" si="2"/>
        <v>701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4414178</v>
      </c>
      <c r="I71" s="229">
        <f>LA_San!I71+LA_Cons!I71</f>
        <v>1308190</v>
      </c>
      <c r="J71" s="229">
        <f>LA_San!J71+LA_Cons!J71</f>
        <v>327950</v>
      </c>
      <c r="K71" s="229">
        <f>LA_San!K71+LA_Cons!K71</f>
        <v>6800097</v>
      </c>
      <c r="L71" s="229">
        <f>LA_San!L71+LA_Cons!L71</f>
        <v>6791175</v>
      </c>
      <c r="M71" s="229">
        <f>LA_San!M71+LA_Cons!M71</f>
        <v>20745833</v>
      </c>
      <c r="N71" s="229">
        <f>LA_San!N71+LA_Cons!N71</f>
        <v>51905</v>
      </c>
      <c r="O71" s="229">
        <f>LA_San!O71+LA_Cons!O71</f>
        <v>2941616</v>
      </c>
      <c r="P71" s="229">
        <f>LA_San!P71+LA_Cons!P71</f>
        <v>2638501</v>
      </c>
      <c r="Q71" s="229">
        <f>LA_San!Q71+LA_Cons!Q71</f>
        <v>1293026</v>
      </c>
      <c r="R71" s="229">
        <f>LA_San!R71+LA_Cons!R71</f>
        <v>124856</v>
      </c>
      <c r="S71" s="229">
        <f>LA_San!S71+LA_Cons!S71</f>
        <v>834119</v>
      </c>
      <c r="T71" s="229">
        <f>LA_San!T71+LA_Cons!T71</f>
        <v>21898</v>
      </c>
      <c r="U71" s="226">
        <f t="shared" si="18"/>
        <v>48293344</v>
      </c>
    </row>
    <row r="72" spans="1:21" ht="24">
      <c r="A72" s="150" t="str">
        <f t="shared" si="2"/>
        <v>701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0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0</v>
      </c>
    </row>
    <row r="73" spans="1:21" ht="24">
      <c r="A73" s="150" t="str">
        <f t="shared" si="2"/>
        <v>701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701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209272</v>
      </c>
      <c r="I74" s="259">
        <f t="shared" si="20"/>
        <v>346081</v>
      </c>
      <c r="J74" s="259">
        <f t="shared" si="20"/>
        <v>95693</v>
      </c>
      <c r="K74" s="259">
        <f t="shared" si="20"/>
        <v>355188</v>
      </c>
      <c r="L74" s="259">
        <f t="shared" si="20"/>
        <v>2127119</v>
      </c>
      <c r="M74" s="259">
        <f t="shared" si="20"/>
        <v>3296112</v>
      </c>
      <c r="N74" s="259">
        <f t="shared" si="20"/>
        <v>7710</v>
      </c>
      <c r="O74" s="259">
        <f t="shared" si="20"/>
        <v>277133</v>
      </c>
      <c r="P74" s="259">
        <f t="shared" si="20"/>
        <v>165900</v>
      </c>
      <c r="Q74" s="259">
        <f t="shared" si="20"/>
        <v>122633</v>
      </c>
      <c r="R74" s="259">
        <f t="shared" si="20"/>
        <v>18283</v>
      </c>
      <c r="S74" s="259">
        <f t="shared" si="20"/>
        <v>123919</v>
      </c>
      <c r="T74" s="259">
        <f t="shared" si="20"/>
        <v>3250</v>
      </c>
      <c r="U74" s="226">
        <f t="shared" si="18"/>
        <v>7148293</v>
      </c>
    </row>
    <row r="75" spans="1:21" ht="24">
      <c r="A75" s="150" t="str">
        <f t="shared" si="2"/>
        <v>701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68072</v>
      </c>
      <c r="I75" s="229">
        <f>LA_San!I75+LA_Cons!I75</f>
        <v>4788</v>
      </c>
      <c r="J75" s="229">
        <f>LA_San!J75+LA_Cons!J75</f>
        <v>44</v>
      </c>
      <c r="K75" s="229">
        <f>LA_San!K75+LA_Cons!K75</f>
        <v>30864</v>
      </c>
      <c r="L75" s="229">
        <f>LA_San!L75+LA_Cons!L75</f>
        <v>39937</v>
      </c>
      <c r="M75" s="229">
        <f>LA_San!M75+LA_Cons!M75</f>
        <v>91442</v>
      </c>
      <c r="N75" s="229">
        <f>LA_San!N75+LA_Cons!N75</f>
        <v>305</v>
      </c>
      <c r="O75" s="229">
        <f>LA_San!O75+LA_Cons!O75</f>
        <v>8699</v>
      </c>
      <c r="P75" s="229">
        <f>LA_San!P75+LA_Cons!P75</f>
        <v>11431</v>
      </c>
      <c r="Q75" s="229">
        <f>LA_San!Q75+LA_Cons!Q75</f>
        <v>4349</v>
      </c>
      <c r="R75" s="229">
        <f>LA_San!R75+LA_Cons!R75</f>
        <v>472</v>
      </c>
      <c r="S75" s="229">
        <f>LA_San!S75+LA_Cons!S75</f>
        <v>4912</v>
      </c>
      <c r="T75" s="229">
        <f>LA_San!T75+LA_Cons!T75</f>
        <v>128</v>
      </c>
      <c r="U75" s="226">
        <f t="shared" si="18"/>
        <v>265443</v>
      </c>
    </row>
    <row r="76" spans="1:21" ht="24">
      <c r="A76" s="150" t="str">
        <f t="shared" si="2"/>
        <v>701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964</v>
      </c>
      <c r="J76" s="229">
        <f>LA_San!J76+LA_Cons!J76</f>
        <v>631</v>
      </c>
      <c r="K76" s="229">
        <f>LA_San!K76+LA_Cons!K76</f>
        <v>50743</v>
      </c>
      <c r="L76" s="229">
        <f>LA_San!L76+LA_Cons!L76</f>
        <v>66526</v>
      </c>
      <c r="M76" s="229">
        <f>LA_San!M76+LA_Cons!M76</f>
        <v>295224</v>
      </c>
      <c r="N76" s="229">
        <f>LA_San!N76+LA_Cons!N76</f>
        <v>501</v>
      </c>
      <c r="O76" s="229">
        <f>LA_San!O76+LA_Cons!O76</f>
        <v>24074</v>
      </c>
      <c r="P76" s="229">
        <f>LA_San!P76+LA_Cons!P76</f>
        <v>11946</v>
      </c>
      <c r="Q76" s="229">
        <f>LA_San!Q76+LA_Cons!Q76</f>
        <v>6978</v>
      </c>
      <c r="R76" s="229">
        <f>LA_San!R76+LA_Cons!R76</f>
        <v>1207</v>
      </c>
      <c r="S76" s="229">
        <f>LA_San!S76+LA_Cons!S76</f>
        <v>8068</v>
      </c>
      <c r="T76" s="229">
        <f>LA_San!T76+LA_Cons!T76</f>
        <v>211</v>
      </c>
      <c r="U76" s="226">
        <f t="shared" si="18"/>
        <v>467073</v>
      </c>
    </row>
    <row r="77" spans="1:21" ht="24">
      <c r="A77" s="150" t="str">
        <f t="shared" si="2"/>
        <v>701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141200</v>
      </c>
      <c r="I77" s="229">
        <f>LA_San!I77+LA_Cons!I77</f>
        <v>340329</v>
      </c>
      <c r="J77" s="229">
        <f>LA_San!J77+LA_Cons!J77</f>
        <v>95018</v>
      </c>
      <c r="K77" s="229">
        <f>LA_San!K77+LA_Cons!K77</f>
        <v>273581</v>
      </c>
      <c r="L77" s="229">
        <f>LA_San!L77+LA_Cons!L77</f>
        <v>2020656</v>
      </c>
      <c r="M77" s="229">
        <f>LA_San!M77+LA_Cons!M77</f>
        <v>2909446</v>
      </c>
      <c r="N77" s="229">
        <f>LA_San!N77+LA_Cons!N77</f>
        <v>6904</v>
      </c>
      <c r="O77" s="229">
        <f>LA_San!O77+LA_Cons!O77</f>
        <v>244360</v>
      </c>
      <c r="P77" s="229">
        <f>LA_San!P77+LA_Cons!P77</f>
        <v>142523</v>
      </c>
      <c r="Q77" s="229">
        <f>LA_San!Q77+LA_Cons!Q77</f>
        <v>111306</v>
      </c>
      <c r="R77" s="229">
        <f>LA_San!R77+LA_Cons!R77</f>
        <v>16604</v>
      </c>
      <c r="S77" s="229">
        <f>LA_San!S77+LA_Cons!S77</f>
        <v>110939</v>
      </c>
      <c r="T77" s="229">
        <f>LA_San!T77+LA_Cons!T77</f>
        <v>2911</v>
      </c>
      <c r="U77" s="226">
        <f t="shared" si="18"/>
        <v>6415777</v>
      </c>
    </row>
    <row r="78" spans="1:21" ht="24">
      <c r="A78" s="150" t="str">
        <f t="shared" si="2"/>
        <v>701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701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701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2628155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2628155</v>
      </c>
    </row>
    <row r="81" spans="1:21" ht="28.5">
      <c r="A81" s="150" t="str">
        <f aca="true" t="shared" si="21" ref="A81:A126">$K$6</f>
        <v>701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30174</v>
      </c>
      <c r="I81" s="219">
        <f aca="true" t="shared" si="23" ref="I81:T81">I82+I85+I86+I87+I88+I89</f>
        <v>261324</v>
      </c>
      <c r="J81" s="219">
        <f t="shared" si="23"/>
        <v>310138</v>
      </c>
      <c r="K81" s="219">
        <f t="shared" si="23"/>
        <v>2249110</v>
      </c>
      <c r="L81" s="219">
        <f t="shared" si="23"/>
        <v>1419285</v>
      </c>
      <c r="M81" s="219">
        <f t="shared" si="23"/>
        <v>8734053</v>
      </c>
      <c r="N81" s="219">
        <f t="shared" si="23"/>
        <v>16380</v>
      </c>
      <c r="O81" s="219">
        <f t="shared" si="23"/>
        <v>1105996</v>
      </c>
      <c r="P81" s="219">
        <f t="shared" si="23"/>
        <v>584947</v>
      </c>
      <c r="Q81" s="219">
        <f t="shared" si="23"/>
        <v>209300</v>
      </c>
      <c r="R81" s="219">
        <f t="shared" si="23"/>
        <v>39399</v>
      </c>
      <c r="S81" s="219">
        <f t="shared" si="23"/>
        <v>263261</v>
      </c>
      <c r="T81" s="219">
        <f t="shared" si="23"/>
        <v>6906</v>
      </c>
      <c r="U81" s="179">
        <f t="shared" si="18"/>
        <v>15230273</v>
      </c>
    </row>
    <row r="82" spans="1:21" ht="27">
      <c r="A82" s="150" t="str">
        <f t="shared" si="21"/>
        <v>701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20087</v>
      </c>
      <c r="I82" s="259">
        <f t="shared" si="24"/>
        <v>2065</v>
      </c>
      <c r="J82" s="259">
        <f t="shared" si="24"/>
        <v>797</v>
      </c>
      <c r="K82" s="259">
        <f t="shared" si="24"/>
        <v>11984</v>
      </c>
      <c r="L82" s="259">
        <f t="shared" si="24"/>
        <v>57858</v>
      </c>
      <c r="M82" s="259">
        <f t="shared" si="24"/>
        <v>364358</v>
      </c>
      <c r="N82" s="259">
        <f t="shared" si="24"/>
        <v>625</v>
      </c>
      <c r="O82" s="259">
        <f t="shared" si="24"/>
        <v>84435</v>
      </c>
      <c r="P82" s="259">
        <f t="shared" si="24"/>
        <v>17924</v>
      </c>
      <c r="Q82" s="259">
        <f t="shared" si="24"/>
        <v>9281</v>
      </c>
      <c r="R82" s="259">
        <f t="shared" si="24"/>
        <v>1504</v>
      </c>
      <c r="S82" s="259">
        <f t="shared" si="24"/>
        <v>10053</v>
      </c>
      <c r="T82" s="259">
        <f t="shared" si="24"/>
        <v>263</v>
      </c>
      <c r="U82" s="226">
        <f t="shared" si="18"/>
        <v>581234</v>
      </c>
    </row>
    <row r="83" spans="1:21" ht="12.75">
      <c r="A83" s="150" t="str">
        <f t="shared" si="21"/>
        <v>701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1</v>
      </c>
      <c r="J83" s="229">
        <f>LA_San!J83+LA_Cons!J83</f>
        <v>0</v>
      </c>
      <c r="K83" s="229">
        <f>LA_San!K83+LA_Cons!K83</f>
        <v>11</v>
      </c>
      <c r="L83" s="229">
        <f>LA_San!L83+LA_Cons!L83</f>
        <v>48</v>
      </c>
      <c r="M83" s="229">
        <f>LA_San!M83+LA_Cons!M83</f>
        <v>167</v>
      </c>
      <c r="N83" s="229">
        <f>LA_San!N83+LA_Cons!N83</f>
        <v>0</v>
      </c>
      <c r="O83" s="229">
        <f>LA_San!O83+LA_Cons!O83</f>
        <v>9</v>
      </c>
      <c r="P83" s="229">
        <f>LA_San!P83+LA_Cons!P83</f>
        <v>13</v>
      </c>
      <c r="Q83" s="229">
        <f>LA_San!Q83+LA_Cons!Q83</f>
        <v>6</v>
      </c>
      <c r="R83" s="229">
        <f>LA_San!R83+LA_Cons!R83</f>
        <v>1</v>
      </c>
      <c r="S83" s="229">
        <f>LA_San!S83+LA_Cons!S83</f>
        <v>10</v>
      </c>
      <c r="T83" s="229">
        <f>LA_San!T83+LA_Cons!T83</f>
        <v>0</v>
      </c>
      <c r="U83" s="226">
        <f t="shared" si="18"/>
        <v>266</v>
      </c>
    </row>
    <row r="84" spans="1:21" ht="12.75">
      <c r="A84" s="150" t="str">
        <f t="shared" si="21"/>
        <v>701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20087</v>
      </c>
      <c r="I84" s="229">
        <f>LA_San!I84+LA_Cons!I84</f>
        <v>2064</v>
      </c>
      <c r="J84" s="229">
        <f>LA_San!J84+LA_Cons!J84</f>
        <v>797</v>
      </c>
      <c r="K84" s="229">
        <f>LA_San!K84+LA_Cons!K84</f>
        <v>11973</v>
      </c>
      <c r="L84" s="229">
        <f>LA_San!L84+LA_Cons!L84</f>
        <v>57810</v>
      </c>
      <c r="M84" s="229">
        <f>LA_San!M84+LA_Cons!M84</f>
        <v>364191</v>
      </c>
      <c r="N84" s="229">
        <f>LA_San!N84+LA_Cons!N84</f>
        <v>625</v>
      </c>
      <c r="O84" s="229">
        <f>LA_San!O84+LA_Cons!O84</f>
        <v>84426</v>
      </c>
      <c r="P84" s="229">
        <f>LA_San!P84+LA_Cons!P84</f>
        <v>17911</v>
      </c>
      <c r="Q84" s="229">
        <f>LA_San!Q84+LA_Cons!Q84</f>
        <v>9275</v>
      </c>
      <c r="R84" s="229">
        <f>LA_San!R84+LA_Cons!R84</f>
        <v>1503</v>
      </c>
      <c r="S84" s="229">
        <f>LA_San!S84+LA_Cons!S84</f>
        <v>10043</v>
      </c>
      <c r="T84" s="229">
        <f>LA_San!T84+LA_Cons!T84</f>
        <v>263</v>
      </c>
      <c r="U84" s="226">
        <f t="shared" si="18"/>
        <v>580968</v>
      </c>
    </row>
    <row r="85" spans="1:21" ht="27">
      <c r="A85" s="150" t="str">
        <f t="shared" si="21"/>
        <v>701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8376</v>
      </c>
      <c r="I85" s="229">
        <f>LA_San!I85+LA_Cons!I85</f>
        <v>6939</v>
      </c>
      <c r="J85" s="229">
        <f>LA_San!J85+LA_Cons!J85</f>
        <v>295864</v>
      </c>
      <c r="K85" s="229">
        <f>LA_San!K85+LA_Cons!K85</f>
        <v>56781</v>
      </c>
      <c r="L85" s="229">
        <f>LA_San!L85+LA_Cons!L85</f>
        <v>100788</v>
      </c>
      <c r="M85" s="229">
        <f>LA_San!M85+LA_Cons!M85</f>
        <v>1271855</v>
      </c>
      <c r="N85" s="229">
        <f>LA_San!N85+LA_Cons!N85</f>
        <v>2378</v>
      </c>
      <c r="O85" s="229">
        <f>LA_San!O85+LA_Cons!O85</f>
        <v>189770</v>
      </c>
      <c r="P85" s="229">
        <f>LA_San!P85+LA_Cons!P85</f>
        <v>196980</v>
      </c>
      <c r="Q85" s="229">
        <f>LA_San!Q85+LA_Cons!Q85</f>
        <v>36196</v>
      </c>
      <c r="R85" s="229">
        <f>LA_San!R85+LA_Cons!R85</f>
        <v>5719</v>
      </c>
      <c r="S85" s="229">
        <f>LA_San!S85+LA_Cons!S85</f>
        <v>38214</v>
      </c>
      <c r="T85" s="229">
        <f>LA_San!T85+LA_Cons!T85</f>
        <v>1002</v>
      </c>
      <c r="U85" s="226">
        <f t="shared" si="18"/>
        <v>2210862</v>
      </c>
    </row>
    <row r="86" spans="1:21" ht="40.5">
      <c r="A86" s="150" t="str">
        <f t="shared" si="21"/>
        <v>701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0</v>
      </c>
      <c r="I86" s="229">
        <f>LA_San!I86+LA_Cons!I86</f>
        <v>129430</v>
      </c>
      <c r="J86" s="229">
        <f>LA_San!J86+LA_Cons!J86</f>
        <v>3880</v>
      </c>
      <c r="K86" s="229">
        <f>LA_San!K86+LA_Cons!K86</f>
        <v>1157048</v>
      </c>
      <c r="L86" s="229">
        <f>LA_San!L86+LA_Cons!L86</f>
        <v>567743</v>
      </c>
      <c r="M86" s="229">
        <f>LA_San!M86+LA_Cons!M86</f>
        <v>2664264</v>
      </c>
      <c r="N86" s="229">
        <f>LA_San!N86+LA_Cons!N86</f>
        <v>5550</v>
      </c>
      <c r="O86" s="229">
        <f>LA_San!O86+LA_Cons!O86</f>
        <v>318390</v>
      </c>
      <c r="P86" s="229">
        <f>LA_San!P86+LA_Cons!P86</f>
        <v>159034</v>
      </c>
      <c r="Q86" s="229">
        <f>LA_San!Q86+LA_Cons!Q86</f>
        <v>50323</v>
      </c>
      <c r="R86" s="229">
        <f>LA_San!R86+LA_Cons!R86</f>
        <v>13350</v>
      </c>
      <c r="S86" s="229">
        <f>LA_San!S86+LA_Cons!S86</f>
        <v>89207</v>
      </c>
      <c r="T86" s="229">
        <f>LA_San!T86+LA_Cons!T86</f>
        <v>2340</v>
      </c>
      <c r="U86" s="226">
        <f t="shared" si="18"/>
        <v>5160559</v>
      </c>
    </row>
    <row r="87" spans="1:21" ht="27">
      <c r="A87" s="150" t="str">
        <f t="shared" si="21"/>
        <v>701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1711</v>
      </c>
      <c r="I87" s="229">
        <f>LA_San!I87+LA_Cons!I87</f>
        <v>122890</v>
      </c>
      <c r="J87" s="229">
        <f>LA_San!J87+LA_Cons!J87</f>
        <v>9597</v>
      </c>
      <c r="K87" s="229">
        <f>LA_San!K87+LA_Cons!K87</f>
        <v>1023297</v>
      </c>
      <c r="L87" s="229">
        <f>LA_San!L87+LA_Cons!L87</f>
        <v>692896</v>
      </c>
      <c r="M87" s="229">
        <f>LA_San!M87+LA_Cons!M87</f>
        <v>4433576</v>
      </c>
      <c r="N87" s="229">
        <f>LA_San!N87+LA_Cons!N87</f>
        <v>7827</v>
      </c>
      <c r="O87" s="229">
        <f>LA_San!O87+LA_Cons!O87</f>
        <v>513401</v>
      </c>
      <c r="P87" s="229">
        <f>LA_San!P87+LA_Cons!P87</f>
        <v>211009</v>
      </c>
      <c r="Q87" s="229">
        <f>LA_San!Q87+LA_Cons!Q87</f>
        <v>113500</v>
      </c>
      <c r="R87" s="229">
        <f>LA_San!R87+LA_Cons!R87</f>
        <v>18826</v>
      </c>
      <c r="S87" s="229">
        <f>LA_San!S87+LA_Cons!S87</f>
        <v>125787</v>
      </c>
      <c r="T87" s="229">
        <f>LA_San!T87+LA_Cons!T87</f>
        <v>3301</v>
      </c>
      <c r="U87" s="226">
        <f t="shared" si="18"/>
        <v>7277618</v>
      </c>
    </row>
    <row r="88" spans="1:21" ht="27">
      <c r="A88" s="150" t="str">
        <f t="shared" si="21"/>
        <v>701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701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0</v>
      </c>
      <c r="I89" s="229">
        <f>LA_San!I89+LA_Cons!I89</f>
        <v>0</v>
      </c>
      <c r="J89" s="229">
        <f>LA_San!J89+LA_Cons!J89</f>
        <v>0</v>
      </c>
      <c r="K89" s="229">
        <f>LA_San!K89+LA_Cons!K89</f>
        <v>0</v>
      </c>
      <c r="L89" s="229">
        <f>LA_San!L89+LA_Cons!L89</f>
        <v>0</v>
      </c>
      <c r="M89" s="229">
        <f>LA_San!M89+LA_Cons!M89</f>
        <v>0</v>
      </c>
      <c r="N89" s="229">
        <f>LA_San!N89+LA_Cons!N89</f>
        <v>0</v>
      </c>
      <c r="O89" s="229">
        <f>LA_San!O89+LA_Cons!O89</f>
        <v>0</v>
      </c>
      <c r="P89" s="229">
        <f>LA_San!P89+LA_Cons!P89</f>
        <v>0</v>
      </c>
      <c r="Q89" s="229">
        <f>LA_San!Q89+LA_Cons!Q89</f>
        <v>0</v>
      </c>
      <c r="R89" s="229">
        <f>LA_San!R89+LA_Cons!R89</f>
        <v>0</v>
      </c>
      <c r="S89" s="229">
        <f>LA_San!S89+LA_Cons!S89</f>
        <v>0</v>
      </c>
      <c r="T89" s="229">
        <f>LA_San!T89+LA_Cons!T89</f>
        <v>0</v>
      </c>
      <c r="U89" s="226">
        <f t="shared" si="18"/>
        <v>0</v>
      </c>
    </row>
    <row r="90" spans="1:21" ht="14.25">
      <c r="A90" s="150" t="str">
        <f t="shared" si="21"/>
        <v>701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0</v>
      </c>
      <c r="I90" s="220">
        <f t="shared" si="25"/>
        <v>41671</v>
      </c>
      <c r="J90" s="220">
        <f t="shared" si="25"/>
        <v>2200</v>
      </c>
      <c r="K90" s="220">
        <f t="shared" si="25"/>
        <v>263342</v>
      </c>
      <c r="L90" s="220">
        <f t="shared" si="25"/>
        <v>375595</v>
      </c>
      <c r="M90" s="220">
        <f t="shared" si="25"/>
        <v>866684</v>
      </c>
      <c r="N90" s="220">
        <f t="shared" si="25"/>
        <v>1861</v>
      </c>
      <c r="O90" s="220">
        <f t="shared" si="25"/>
        <v>66758</v>
      </c>
      <c r="P90" s="220">
        <f t="shared" si="25"/>
        <v>49166</v>
      </c>
      <c r="Q90" s="220">
        <f t="shared" si="25"/>
        <v>25847</v>
      </c>
      <c r="R90" s="220">
        <f t="shared" si="25"/>
        <v>4469</v>
      </c>
      <c r="S90" s="220">
        <f t="shared" si="25"/>
        <v>29864</v>
      </c>
      <c r="T90" s="220">
        <f t="shared" si="25"/>
        <v>783</v>
      </c>
      <c r="U90" s="179">
        <f t="shared" si="18"/>
        <v>1728240</v>
      </c>
    </row>
    <row r="91" spans="1:21" ht="27">
      <c r="A91" s="150" t="str">
        <f t="shared" si="21"/>
        <v>701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0</v>
      </c>
      <c r="I91" s="229">
        <f>LA_San!I91+LA_Cons!I91</f>
        <v>40316</v>
      </c>
      <c r="J91" s="229">
        <f>LA_San!J91+LA_Cons!J91</f>
        <v>1520</v>
      </c>
      <c r="K91" s="229">
        <f>LA_San!K91+LA_Cons!K91</f>
        <v>170499</v>
      </c>
      <c r="L91" s="229">
        <f>LA_San!L91+LA_Cons!L91</f>
        <v>335606</v>
      </c>
      <c r="M91" s="229">
        <f>LA_San!M91+LA_Cons!M91</f>
        <v>547257</v>
      </c>
      <c r="N91" s="229">
        <f>LA_San!N91+LA_Cons!N91</f>
        <v>1328</v>
      </c>
      <c r="O91" s="229">
        <f>LA_San!O91+LA_Cons!O91</f>
        <v>58702</v>
      </c>
      <c r="P91" s="229">
        <f>LA_San!P91+LA_Cons!P91</f>
        <v>37196</v>
      </c>
      <c r="Q91" s="229">
        <f>LA_San!Q91+LA_Cons!Q91</f>
        <v>17936</v>
      </c>
      <c r="R91" s="229">
        <f>LA_San!R91+LA_Cons!R91</f>
        <v>3196</v>
      </c>
      <c r="S91" s="229">
        <f>LA_San!S91+LA_Cons!S91</f>
        <v>21353</v>
      </c>
      <c r="T91" s="229">
        <f>LA_San!T91+LA_Cons!T91</f>
        <v>560</v>
      </c>
      <c r="U91" s="226">
        <f t="shared" si="18"/>
        <v>1235469</v>
      </c>
    </row>
    <row r="92" spans="1:21" ht="27">
      <c r="A92" s="150" t="str">
        <f t="shared" si="21"/>
        <v>701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701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701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701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0</v>
      </c>
      <c r="I95" s="302">
        <f>LA_San!I95+LA_Cons!I95</f>
        <v>1355</v>
      </c>
      <c r="J95" s="302">
        <f>LA_San!J95+LA_Cons!J95</f>
        <v>680</v>
      </c>
      <c r="K95" s="302">
        <f>LA_San!K95+LA_Cons!K95</f>
        <v>92843</v>
      </c>
      <c r="L95" s="302">
        <f>LA_San!L95+LA_Cons!L95</f>
        <v>39989</v>
      </c>
      <c r="M95" s="302">
        <f>LA_San!M95+LA_Cons!M95</f>
        <v>319427</v>
      </c>
      <c r="N95" s="302">
        <f>LA_San!N95+LA_Cons!N95</f>
        <v>533</v>
      </c>
      <c r="O95" s="302">
        <f>LA_San!O95+LA_Cons!O95</f>
        <v>8056</v>
      </c>
      <c r="P95" s="302">
        <f>LA_San!P95+LA_Cons!P95</f>
        <v>11970</v>
      </c>
      <c r="Q95" s="302">
        <f>LA_San!Q95+LA_Cons!Q95</f>
        <v>7911</v>
      </c>
      <c r="R95" s="302">
        <f>LA_San!R95+LA_Cons!R95</f>
        <v>1273</v>
      </c>
      <c r="S95" s="302">
        <f>LA_San!S95+LA_Cons!S95</f>
        <v>8511</v>
      </c>
      <c r="T95" s="302">
        <f>LA_San!T95+LA_Cons!T95</f>
        <v>223</v>
      </c>
      <c r="U95" s="303">
        <f t="shared" si="18"/>
        <v>492771</v>
      </c>
    </row>
    <row r="96" spans="1:21" ht="14.25">
      <c r="A96" s="150" t="str">
        <f t="shared" si="21"/>
        <v>701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84866</v>
      </c>
      <c r="I96" s="220">
        <f t="shared" si="26"/>
        <v>251933</v>
      </c>
      <c r="J96" s="220">
        <f t="shared" si="26"/>
        <v>15174</v>
      </c>
      <c r="K96" s="220">
        <f t="shared" si="26"/>
        <v>1924381</v>
      </c>
      <c r="L96" s="220">
        <f t="shared" si="26"/>
        <v>1595603</v>
      </c>
      <c r="M96" s="220">
        <f t="shared" si="26"/>
        <v>4433530</v>
      </c>
      <c r="N96" s="220">
        <f t="shared" si="26"/>
        <v>11932</v>
      </c>
      <c r="O96" s="220">
        <f t="shared" si="26"/>
        <v>2018931</v>
      </c>
      <c r="P96" s="220">
        <f t="shared" si="26"/>
        <v>314627</v>
      </c>
      <c r="Q96" s="220">
        <f t="shared" si="26"/>
        <v>180599</v>
      </c>
      <c r="R96" s="220">
        <f t="shared" si="26"/>
        <v>28609</v>
      </c>
      <c r="S96" s="220">
        <f t="shared" si="26"/>
        <v>191149</v>
      </c>
      <c r="T96" s="220">
        <f t="shared" si="26"/>
        <v>5015</v>
      </c>
      <c r="U96" s="179">
        <f t="shared" si="18"/>
        <v>11056349</v>
      </c>
    </row>
    <row r="97" spans="1:21" ht="27">
      <c r="A97" s="150" t="str">
        <f t="shared" si="21"/>
        <v>701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24993</v>
      </c>
      <c r="I97" s="229">
        <f>LA_San!I97+LA_Cons!I97</f>
        <v>234096</v>
      </c>
      <c r="J97" s="229">
        <f>LA_San!J97+LA_Cons!J97</f>
        <v>10656</v>
      </c>
      <c r="K97" s="229">
        <f>LA_San!K97+LA_Cons!K97</f>
        <v>888137</v>
      </c>
      <c r="L97" s="229">
        <f>LA_San!L97+LA_Cons!L97</f>
        <v>1096436</v>
      </c>
      <c r="M97" s="229">
        <f>LA_San!M97+LA_Cons!M97</f>
        <v>3277839</v>
      </c>
      <c r="N97" s="229">
        <f>LA_San!N97+LA_Cons!N97</f>
        <v>8392</v>
      </c>
      <c r="O97" s="229">
        <f>LA_San!O97+LA_Cons!O97</f>
        <v>1734434</v>
      </c>
      <c r="P97" s="229">
        <f>LA_San!P97+LA_Cons!P97</f>
        <v>223834</v>
      </c>
      <c r="Q97" s="229">
        <f>LA_San!Q97+LA_Cons!Q97</f>
        <v>126059</v>
      </c>
      <c r="R97" s="229">
        <f>LA_San!R97+LA_Cons!R97</f>
        <v>20137</v>
      </c>
      <c r="S97" s="229">
        <f>LA_San!S97+LA_Cons!S97</f>
        <v>134544</v>
      </c>
      <c r="T97" s="229">
        <f>LA_San!T97+LA_Cons!T97</f>
        <v>3531</v>
      </c>
      <c r="U97" s="226">
        <f t="shared" si="18"/>
        <v>7783088</v>
      </c>
    </row>
    <row r="98" spans="1:21" ht="27">
      <c r="A98" s="150" t="str">
        <f t="shared" si="21"/>
        <v>701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701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701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701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59025</v>
      </c>
      <c r="I101" s="229">
        <f>LA_San!I101+LA_Cons!I101</f>
        <v>10802</v>
      </c>
      <c r="J101" s="229">
        <f>LA_San!J101+LA_Cons!J101</f>
        <v>2934</v>
      </c>
      <c r="K101" s="229">
        <f>LA_San!K101+LA_Cons!K101</f>
        <v>162510</v>
      </c>
      <c r="L101" s="229">
        <f>LA_San!L101+LA_Cons!L101</f>
        <v>402585</v>
      </c>
      <c r="M101" s="229">
        <f>LA_San!M101+LA_Cons!M101</f>
        <v>1082653</v>
      </c>
      <c r="N101" s="229">
        <f>LA_San!N101+LA_Cons!N101</f>
        <v>2294</v>
      </c>
      <c r="O101" s="229">
        <f>LA_San!O101+LA_Cons!O101</f>
        <v>267713</v>
      </c>
      <c r="P101" s="229">
        <f>LA_San!P101+LA_Cons!P101</f>
        <v>62993</v>
      </c>
      <c r="Q101" s="229">
        <f>LA_San!Q101+LA_Cons!Q101</f>
        <v>36101</v>
      </c>
      <c r="R101" s="229">
        <f>LA_San!R101+LA_Cons!R101</f>
        <v>5519</v>
      </c>
      <c r="S101" s="229">
        <f>LA_San!S101+LA_Cons!S101</f>
        <v>36874</v>
      </c>
      <c r="T101" s="229">
        <f>LA_San!T101+LA_Cons!T101</f>
        <v>967</v>
      </c>
      <c r="U101" s="226">
        <f t="shared" si="27"/>
        <v>2132970</v>
      </c>
    </row>
    <row r="102" spans="1:21" ht="27.75" thickBot="1">
      <c r="A102" s="150" t="str">
        <f t="shared" si="21"/>
        <v>701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848</v>
      </c>
      <c r="I102" s="273">
        <f>LA_San!I102+LA_Cons!I102</f>
        <v>7035</v>
      </c>
      <c r="J102" s="273">
        <f>LA_San!J102+LA_Cons!J102</f>
        <v>1584</v>
      </c>
      <c r="K102" s="273">
        <f>LA_San!K102+LA_Cons!K102</f>
        <v>873734</v>
      </c>
      <c r="L102" s="273">
        <f>LA_San!L102+LA_Cons!L102</f>
        <v>96582</v>
      </c>
      <c r="M102" s="273">
        <f>LA_San!M102+LA_Cons!M102</f>
        <v>73038</v>
      </c>
      <c r="N102" s="273">
        <f>LA_San!N102+LA_Cons!N102</f>
        <v>1246</v>
      </c>
      <c r="O102" s="273">
        <f>LA_San!O102+LA_Cons!O102</f>
        <v>16784</v>
      </c>
      <c r="P102" s="273">
        <f>LA_San!P102+LA_Cons!P102</f>
        <v>27800</v>
      </c>
      <c r="Q102" s="273">
        <f>LA_San!Q102+LA_Cons!Q102</f>
        <v>18439</v>
      </c>
      <c r="R102" s="273">
        <f>LA_San!R102+LA_Cons!R102</f>
        <v>2953</v>
      </c>
      <c r="S102" s="273">
        <f>LA_San!S102+LA_Cons!S102</f>
        <v>19731</v>
      </c>
      <c r="T102" s="273">
        <f>LA_San!T102+LA_Cons!T102</f>
        <v>517</v>
      </c>
      <c r="U102" s="241">
        <f t="shared" si="27"/>
        <v>1140291</v>
      </c>
    </row>
    <row r="103" spans="1:21" ht="15" thickBot="1">
      <c r="A103" s="150" t="str">
        <f t="shared" si="21"/>
        <v>701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701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0</v>
      </c>
      <c r="I104" s="288">
        <f>LA_San!I104+LA_Cons!I104</f>
        <v>0</v>
      </c>
      <c r="J104" s="288">
        <f>LA_San!J104+LA_Cons!J104</f>
        <v>0</v>
      </c>
      <c r="K104" s="288">
        <f>LA_San!K104+LA_Cons!K104</f>
        <v>0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0</v>
      </c>
      <c r="R104" s="288">
        <f>LA_San!R104+LA_Cons!R104</f>
        <v>0</v>
      </c>
      <c r="S104" s="288">
        <f>LA_San!S104+LA_Cons!S104</f>
        <v>0</v>
      </c>
      <c r="T104" s="288">
        <f>LA_San!T104+LA_Cons!T104</f>
        <v>0</v>
      </c>
      <c r="U104" s="217">
        <f t="shared" si="27"/>
        <v>0</v>
      </c>
    </row>
    <row r="105" spans="1:21" ht="16.5" thickBot="1">
      <c r="A105" s="150" t="str">
        <f t="shared" si="21"/>
        <v>701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123901606</v>
      </c>
      <c r="I105" s="253">
        <f t="shared" si="28"/>
        <v>2953805</v>
      </c>
      <c r="J105" s="253">
        <f t="shared" si="28"/>
        <v>19381356</v>
      </c>
      <c r="K105" s="253">
        <f t="shared" si="28"/>
        <v>23547060</v>
      </c>
      <c r="L105" s="253">
        <f t="shared" si="28"/>
        <v>20716838</v>
      </c>
      <c r="M105" s="253">
        <f t="shared" si="28"/>
        <v>58412468</v>
      </c>
      <c r="N105" s="253">
        <f t="shared" si="28"/>
        <v>204934</v>
      </c>
      <c r="O105" s="253">
        <f t="shared" si="28"/>
        <v>9020406</v>
      </c>
      <c r="P105" s="253">
        <f t="shared" si="28"/>
        <v>7588105</v>
      </c>
      <c r="Q105" s="253">
        <f t="shared" si="28"/>
        <v>7391957</v>
      </c>
      <c r="R105" s="253">
        <f t="shared" si="28"/>
        <v>492773</v>
      </c>
      <c r="S105" s="253">
        <f t="shared" si="28"/>
        <v>3292355</v>
      </c>
      <c r="T105" s="253">
        <f t="shared" si="28"/>
        <v>86405</v>
      </c>
      <c r="U105" s="217">
        <f t="shared" si="27"/>
        <v>276990068</v>
      </c>
    </row>
    <row r="106" spans="1:21" ht="17.25" thickBot="1">
      <c r="A106" s="150" t="str">
        <f t="shared" si="21"/>
        <v>701</v>
      </c>
      <c r="B106" s="150" t="s">
        <v>74</v>
      </c>
      <c r="C106" s="172" t="str">
        <f t="shared" si="22"/>
        <v>ASSISTENZA OSPEDALIERA</v>
      </c>
      <c r="D106" s="641" t="s">
        <v>285</v>
      </c>
      <c r="E106" s="643"/>
      <c r="F106" s="643"/>
      <c r="G106" s="643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</row>
    <row r="107" spans="1:21" ht="14.25">
      <c r="A107" s="150" t="str">
        <f t="shared" si="21"/>
        <v>701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1824097</v>
      </c>
      <c r="I107" s="220">
        <f t="shared" si="29"/>
        <v>266046</v>
      </c>
      <c r="J107" s="220">
        <f t="shared" si="29"/>
        <v>2822</v>
      </c>
      <c r="K107" s="220">
        <f t="shared" si="29"/>
        <v>2183898</v>
      </c>
      <c r="L107" s="220">
        <f t="shared" si="29"/>
        <v>2365012</v>
      </c>
      <c r="M107" s="220">
        <f t="shared" si="29"/>
        <v>8067337</v>
      </c>
      <c r="N107" s="220">
        <f t="shared" si="29"/>
        <v>19153</v>
      </c>
      <c r="O107" s="220">
        <f t="shared" si="29"/>
        <v>1056226</v>
      </c>
      <c r="P107" s="220">
        <f t="shared" si="29"/>
        <v>537963</v>
      </c>
      <c r="Q107" s="220">
        <f t="shared" si="29"/>
        <v>1117485</v>
      </c>
      <c r="R107" s="220">
        <f t="shared" si="29"/>
        <v>46059</v>
      </c>
      <c r="S107" s="220">
        <f t="shared" si="29"/>
        <v>307744</v>
      </c>
      <c r="T107" s="220">
        <f t="shared" si="29"/>
        <v>8076</v>
      </c>
      <c r="U107" s="179">
        <f aca="true" t="shared" si="30" ref="U107:U126">SUM(H107:T107)</f>
        <v>17801918</v>
      </c>
    </row>
    <row r="108" spans="1:21" ht="13.5">
      <c r="A108" s="150" t="str">
        <f t="shared" si="21"/>
        <v>701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1248879</v>
      </c>
      <c r="I108" s="259">
        <f t="shared" si="31"/>
        <v>216753</v>
      </c>
      <c r="J108" s="259">
        <f t="shared" si="31"/>
        <v>2089</v>
      </c>
      <c r="K108" s="259">
        <f t="shared" si="31"/>
        <v>1656627</v>
      </c>
      <c r="L108" s="259">
        <f t="shared" si="31"/>
        <v>1764664</v>
      </c>
      <c r="M108" s="259">
        <f t="shared" si="31"/>
        <v>6243641</v>
      </c>
      <c r="N108" s="259">
        <f t="shared" si="31"/>
        <v>14317</v>
      </c>
      <c r="O108" s="259">
        <f t="shared" si="31"/>
        <v>783897</v>
      </c>
      <c r="P108" s="259">
        <f t="shared" si="31"/>
        <v>382952</v>
      </c>
      <c r="Q108" s="259">
        <f t="shared" si="31"/>
        <v>722926</v>
      </c>
      <c r="R108" s="259">
        <f t="shared" si="31"/>
        <v>34428</v>
      </c>
      <c r="S108" s="259">
        <f t="shared" si="31"/>
        <v>230033</v>
      </c>
      <c r="T108" s="259">
        <f t="shared" si="31"/>
        <v>6037</v>
      </c>
      <c r="U108" s="226">
        <f t="shared" si="30"/>
        <v>13307243</v>
      </c>
    </row>
    <row r="109" spans="1:21" ht="13.5">
      <c r="A109" s="150" t="str">
        <f t="shared" si="21"/>
        <v>701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681851</v>
      </c>
      <c r="I109" s="229">
        <f>LA_San!I109+LA_Cons!I109</f>
        <v>182809</v>
      </c>
      <c r="J109" s="229">
        <f>LA_San!J109+LA_Cons!J109</f>
        <v>1566</v>
      </c>
      <c r="K109" s="229">
        <f>LA_San!K109+LA_Cons!K109</f>
        <v>1400028</v>
      </c>
      <c r="L109" s="229">
        <f>LA_San!L109+LA_Cons!L109</f>
        <v>1533164</v>
      </c>
      <c r="M109" s="229">
        <f>LA_San!M109+LA_Cons!M109</f>
        <v>4576652</v>
      </c>
      <c r="N109" s="229">
        <f>LA_San!N109+LA_Cons!N109</f>
        <v>10733</v>
      </c>
      <c r="O109" s="229">
        <f>LA_San!O109+LA_Cons!O109</f>
        <v>512195</v>
      </c>
      <c r="P109" s="229">
        <f>LA_San!P109+LA_Cons!P109</f>
        <v>253065</v>
      </c>
      <c r="Q109" s="229">
        <f>LA_San!Q109+LA_Cons!Q109</f>
        <v>621248</v>
      </c>
      <c r="R109" s="229">
        <f>LA_San!R109+LA_Cons!R109</f>
        <v>25810</v>
      </c>
      <c r="S109" s="229">
        <f>LA_San!S109+LA_Cons!S109</f>
        <v>172448</v>
      </c>
      <c r="T109" s="229">
        <f>LA_San!T109+LA_Cons!T109</f>
        <v>4526</v>
      </c>
      <c r="U109" s="226">
        <f t="shared" si="30"/>
        <v>9976095</v>
      </c>
    </row>
    <row r="110" spans="1:21" ht="13.5">
      <c r="A110" s="150" t="str">
        <f t="shared" si="21"/>
        <v>701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567028</v>
      </c>
      <c r="I110" s="229">
        <f>LA_San!I110+LA_Cons!I110</f>
        <v>33944</v>
      </c>
      <c r="J110" s="229">
        <f>LA_San!J110+LA_Cons!J110</f>
        <v>523</v>
      </c>
      <c r="K110" s="229">
        <f>LA_San!K110+LA_Cons!K110</f>
        <v>256599</v>
      </c>
      <c r="L110" s="229">
        <f>LA_San!L110+LA_Cons!L110</f>
        <v>231500</v>
      </c>
      <c r="M110" s="229">
        <f>LA_San!M110+LA_Cons!M110</f>
        <v>1666989</v>
      </c>
      <c r="N110" s="229">
        <f>LA_San!N110+LA_Cons!N110</f>
        <v>3584</v>
      </c>
      <c r="O110" s="229">
        <f>LA_San!O110+LA_Cons!O110</f>
        <v>271702</v>
      </c>
      <c r="P110" s="229">
        <f>LA_San!P110+LA_Cons!P110</f>
        <v>129887</v>
      </c>
      <c r="Q110" s="229">
        <f>LA_San!Q110+LA_Cons!Q110</f>
        <v>101678</v>
      </c>
      <c r="R110" s="229">
        <f>LA_San!R110+LA_Cons!R110</f>
        <v>8618</v>
      </c>
      <c r="S110" s="229">
        <f>LA_San!S110+LA_Cons!S110</f>
        <v>57585</v>
      </c>
      <c r="T110" s="229">
        <f>LA_San!T110+LA_Cons!T110</f>
        <v>1511</v>
      </c>
      <c r="U110" s="226">
        <f t="shared" si="30"/>
        <v>3331148</v>
      </c>
    </row>
    <row r="111" spans="1:21" ht="27.75" thickBot="1">
      <c r="A111" s="150" t="str">
        <f t="shared" si="21"/>
        <v>701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575218</v>
      </c>
      <c r="I111" s="302">
        <f>LA_San!I111+LA_Cons!I111</f>
        <v>49293</v>
      </c>
      <c r="J111" s="302">
        <f>LA_San!J111+LA_Cons!J111</f>
        <v>733</v>
      </c>
      <c r="K111" s="302">
        <f>LA_San!K111+LA_Cons!K111</f>
        <v>527271</v>
      </c>
      <c r="L111" s="302">
        <f>LA_San!L111+LA_Cons!L111</f>
        <v>600348</v>
      </c>
      <c r="M111" s="302">
        <f>LA_San!M111+LA_Cons!M111</f>
        <v>1823696</v>
      </c>
      <c r="N111" s="302">
        <f>LA_San!N111+LA_Cons!N111</f>
        <v>4836</v>
      </c>
      <c r="O111" s="302">
        <f>LA_San!O111+LA_Cons!O111</f>
        <v>272329</v>
      </c>
      <c r="P111" s="302">
        <f>LA_San!P111+LA_Cons!P111</f>
        <v>155011</v>
      </c>
      <c r="Q111" s="302">
        <f>LA_San!Q111+LA_Cons!Q111</f>
        <v>394559</v>
      </c>
      <c r="R111" s="302">
        <f>LA_San!R111+LA_Cons!R111</f>
        <v>11631</v>
      </c>
      <c r="S111" s="302">
        <f>LA_San!S111+LA_Cons!S111</f>
        <v>77711</v>
      </c>
      <c r="T111" s="302">
        <f>LA_San!T111+LA_Cons!T111</f>
        <v>2039</v>
      </c>
      <c r="U111" s="303">
        <f t="shared" si="30"/>
        <v>4494675</v>
      </c>
    </row>
    <row r="112" spans="1:21" ht="14.25">
      <c r="A112" s="150" t="str">
        <f t="shared" si="21"/>
        <v>701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39413994</v>
      </c>
      <c r="I112" s="220">
        <f aca="true" t="shared" si="32" ref="I112:T112">SUM(I113:I117)</f>
        <v>3978002</v>
      </c>
      <c r="J112" s="220">
        <f t="shared" si="32"/>
        <v>8510174</v>
      </c>
      <c r="K112" s="220">
        <f t="shared" si="32"/>
        <v>29729239</v>
      </c>
      <c r="L112" s="220">
        <f t="shared" si="32"/>
        <v>47406944</v>
      </c>
      <c r="M112" s="220">
        <f t="shared" si="32"/>
        <v>141820934</v>
      </c>
      <c r="N112" s="220">
        <f t="shared" si="32"/>
        <v>377096</v>
      </c>
      <c r="O112" s="220">
        <f t="shared" si="32"/>
        <v>21150744</v>
      </c>
      <c r="P112" s="220">
        <f t="shared" si="32"/>
        <v>12764237</v>
      </c>
      <c r="Q112" s="220">
        <f t="shared" si="32"/>
        <v>30901053</v>
      </c>
      <c r="R112" s="220">
        <f t="shared" si="32"/>
        <v>1470556</v>
      </c>
      <c r="S112" s="220">
        <f t="shared" si="32"/>
        <v>5027904</v>
      </c>
      <c r="T112" s="220">
        <f t="shared" si="32"/>
        <v>159621</v>
      </c>
      <c r="U112" s="179">
        <f t="shared" si="30"/>
        <v>342710498</v>
      </c>
    </row>
    <row r="113" spans="1:21" ht="13.5">
      <c r="A113" s="150" t="str">
        <f t="shared" si="21"/>
        <v>701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1400691</v>
      </c>
      <c r="I113" s="229">
        <f>LA_San!I113+LA_Cons!I113</f>
        <v>220934</v>
      </c>
      <c r="J113" s="229">
        <f>LA_San!J113+LA_Cons!J113</f>
        <v>1821</v>
      </c>
      <c r="K113" s="229">
        <f>LA_San!K113+LA_Cons!K113</f>
        <v>1521814</v>
      </c>
      <c r="L113" s="229">
        <f>LA_San!L113+LA_Cons!L113</f>
        <v>1697823</v>
      </c>
      <c r="M113" s="229">
        <f>LA_San!M113+LA_Cons!M113</f>
        <v>4247949</v>
      </c>
      <c r="N113" s="229">
        <f>LA_San!N113+LA_Cons!N113</f>
        <v>12488</v>
      </c>
      <c r="O113" s="229">
        <f>LA_San!O113+LA_Cons!O113</f>
        <v>762521</v>
      </c>
      <c r="P113" s="229">
        <f>LA_San!P113+LA_Cons!P113</f>
        <v>643746</v>
      </c>
      <c r="Q113" s="229">
        <f>LA_San!Q113+LA_Cons!Q113</f>
        <v>863934</v>
      </c>
      <c r="R113" s="229">
        <f>LA_San!R113+LA_Cons!R113</f>
        <v>30038</v>
      </c>
      <c r="S113" s="229">
        <f>LA_San!S113+LA_Cons!S113</f>
        <v>200706</v>
      </c>
      <c r="T113" s="229">
        <f>LA_San!T113+LA_Cons!T113</f>
        <v>5267</v>
      </c>
      <c r="U113" s="226">
        <f t="shared" si="30"/>
        <v>11609732</v>
      </c>
    </row>
    <row r="114" spans="1:21" ht="13.5">
      <c r="A114" s="150" t="str">
        <f t="shared" si="21"/>
        <v>701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260889</v>
      </c>
      <c r="I114" s="229">
        <f>LA_San!I114+LA_Cons!I114</f>
        <v>114452</v>
      </c>
      <c r="J114" s="229">
        <f>LA_San!J114+LA_Cons!J114</f>
        <v>1251</v>
      </c>
      <c r="K114" s="229">
        <f>LA_San!K114+LA_Cons!K114</f>
        <v>972340</v>
      </c>
      <c r="L114" s="229">
        <f>LA_San!L114+LA_Cons!L114</f>
        <v>1178458</v>
      </c>
      <c r="M114" s="229">
        <f>LA_San!M114+LA_Cons!M114</f>
        <v>3341822</v>
      </c>
      <c r="N114" s="229">
        <f>LA_San!N114+LA_Cons!N114</f>
        <v>8589</v>
      </c>
      <c r="O114" s="229">
        <f>LA_San!O114+LA_Cons!O114</f>
        <v>343712</v>
      </c>
      <c r="P114" s="229">
        <f>LA_San!P114+LA_Cons!P114</f>
        <v>711044</v>
      </c>
      <c r="Q114" s="229">
        <f>LA_San!Q114+LA_Cons!Q114</f>
        <v>882190</v>
      </c>
      <c r="R114" s="229">
        <f>LA_San!R114+LA_Cons!R114</f>
        <v>20635</v>
      </c>
      <c r="S114" s="229">
        <f>LA_San!S114+LA_Cons!S114</f>
        <v>137904</v>
      </c>
      <c r="T114" s="229">
        <f>LA_San!T114+LA_Cons!T114</f>
        <v>3618</v>
      </c>
      <c r="U114" s="226">
        <f t="shared" si="30"/>
        <v>7976904</v>
      </c>
    </row>
    <row r="115" spans="1:21" ht="13.5">
      <c r="A115" s="150" t="str">
        <f t="shared" si="21"/>
        <v>701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37752414</v>
      </c>
      <c r="I115" s="229">
        <f>LA_San!I115+LA_Cons!I115</f>
        <v>3642616</v>
      </c>
      <c r="J115" s="229">
        <f>LA_San!J115+LA_Cons!J115</f>
        <v>8507102</v>
      </c>
      <c r="K115" s="229">
        <f>LA_San!K115+LA_Cons!K115</f>
        <v>27235085</v>
      </c>
      <c r="L115" s="229">
        <f>LA_San!L115+LA_Cons!L115</f>
        <v>44530663</v>
      </c>
      <c r="M115" s="229">
        <f>LA_San!M115+LA_Cons!M115</f>
        <v>134231163</v>
      </c>
      <c r="N115" s="229">
        <f>LA_San!N115+LA_Cons!N115</f>
        <v>356019</v>
      </c>
      <c r="O115" s="229">
        <f>LA_San!O115+LA_Cons!O115</f>
        <v>20044511</v>
      </c>
      <c r="P115" s="229">
        <f>LA_San!P115+LA_Cons!P115</f>
        <v>11409447</v>
      </c>
      <c r="Q115" s="229">
        <f>LA_San!Q115+LA_Cons!Q115</f>
        <v>29154929</v>
      </c>
      <c r="R115" s="229">
        <f>LA_San!R115+LA_Cons!R115</f>
        <v>1419883</v>
      </c>
      <c r="S115" s="229">
        <f>LA_San!S115+LA_Cons!S115</f>
        <v>4689294</v>
      </c>
      <c r="T115" s="229">
        <f>LA_San!T115+LA_Cons!T115</f>
        <v>150736</v>
      </c>
      <c r="U115" s="226">
        <f t="shared" si="30"/>
        <v>323123862</v>
      </c>
    </row>
    <row r="116" spans="1:21" ht="27">
      <c r="A116" s="150" t="str">
        <f t="shared" si="21"/>
        <v>701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0</v>
      </c>
    </row>
    <row r="117" spans="1:21" ht="27.75" thickBot="1">
      <c r="A117" s="150" t="str">
        <f t="shared" si="21"/>
        <v>701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0</v>
      </c>
    </row>
    <row r="118" spans="1:21" ht="15" thickBot="1">
      <c r="A118" s="150" t="str">
        <f t="shared" si="21"/>
        <v>701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9408</v>
      </c>
      <c r="I118" s="340">
        <f>LA_San!I118+LA_Cons!I118</f>
        <v>43857</v>
      </c>
      <c r="J118" s="340">
        <f>LA_San!J118+LA_Cons!J118</f>
        <v>259</v>
      </c>
      <c r="K118" s="340">
        <f>LA_San!K118+LA_Cons!K118</f>
        <v>140355</v>
      </c>
      <c r="L118" s="340">
        <f>LA_San!L118+LA_Cons!L118</f>
        <v>264450</v>
      </c>
      <c r="M118" s="340">
        <f>LA_San!M118+LA_Cons!M118</f>
        <v>708569</v>
      </c>
      <c r="N118" s="340">
        <f>LA_San!N118+LA_Cons!N118</f>
        <v>1777</v>
      </c>
      <c r="O118" s="340">
        <f>LA_San!O118+LA_Cons!O118</f>
        <v>398159</v>
      </c>
      <c r="P118" s="340">
        <f>LA_San!P118+LA_Cons!P118</f>
        <v>30616</v>
      </c>
      <c r="Q118" s="340">
        <f>LA_San!Q118+LA_Cons!Q118</f>
        <v>20911</v>
      </c>
      <c r="R118" s="340">
        <f>LA_San!R118+LA_Cons!R118</f>
        <v>4274</v>
      </c>
      <c r="S118" s="340">
        <f>LA_San!S118+LA_Cons!S118</f>
        <v>28560</v>
      </c>
      <c r="T118" s="340">
        <f>LA_San!T118+LA_Cons!T118</f>
        <v>749</v>
      </c>
      <c r="U118" s="210">
        <f t="shared" si="30"/>
        <v>1651944</v>
      </c>
    </row>
    <row r="119" spans="1:21" ht="15" thickBot="1">
      <c r="A119" s="150" t="str">
        <f t="shared" si="21"/>
        <v>701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222718</v>
      </c>
      <c r="I119" s="340">
        <f>LA_San!I119+LA_Cons!I119</f>
        <v>208846</v>
      </c>
      <c r="J119" s="340">
        <f>LA_San!J119+LA_Cons!J119</f>
        <v>1885</v>
      </c>
      <c r="K119" s="340">
        <f>LA_San!K119+LA_Cons!K119</f>
        <v>1043333</v>
      </c>
      <c r="L119" s="340">
        <f>LA_San!L119+LA_Cons!L119</f>
        <v>1800317</v>
      </c>
      <c r="M119" s="340">
        <f>LA_San!M119+LA_Cons!M119</f>
        <v>6386951</v>
      </c>
      <c r="N119" s="340">
        <f>LA_San!N119+LA_Cons!N119</f>
        <v>12917</v>
      </c>
      <c r="O119" s="340">
        <f>LA_San!O119+LA_Cons!O119</f>
        <v>766466</v>
      </c>
      <c r="P119" s="340">
        <f>LA_San!P119+LA_Cons!P119</f>
        <v>324491</v>
      </c>
      <c r="Q119" s="340">
        <f>LA_San!Q119+LA_Cons!Q119</f>
        <v>993761</v>
      </c>
      <c r="R119" s="340">
        <f>LA_San!R119+LA_Cons!R119</f>
        <v>31062</v>
      </c>
      <c r="S119" s="340">
        <f>LA_San!S119+LA_Cons!S119</f>
        <v>207536</v>
      </c>
      <c r="T119" s="340">
        <f>LA_San!T119+LA_Cons!T119</f>
        <v>5447</v>
      </c>
      <c r="U119" s="210">
        <f t="shared" si="30"/>
        <v>12005730</v>
      </c>
    </row>
    <row r="120" spans="1:21" ht="15" thickBot="1">
      <c r="A120" s="150" t="str">
        <f t="shared" si="21"/>
        <v>701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620</v>
      </c>
      <c r="I120" s="340">
        <f>LA_San!I120+LA_Cons!I120</f>
        <v>15067</v>
      </c>
      <c r="J120" s="340">
        <f>LA_San!J120+LA_Cons!J120</f>
        <v>728</v>
      </c>
      <c r="K120" s="340">
        <f>LA_San!K120+LA_Cons!K120</f>
        <v>10817</v>
      </c>
      <c r="L120" s="340">
        <f>LA_San!L120+LA_Cons!L120</f>
        <v>399929</v>
      </c>
      <c r="M120" s="340">
        <f>LA_San!M120+LA_Cons!M120</f>
        <v>16522</v>
      </c>
      <c r="N120" s="340">
        <f>LA_San!N120+LA_Cons!N120</f>
        <v>564</v>
      </c>
      <c r="O120" s="340">
        <f>LA_San!O120+LA_Cons!O120</f>
        <v>9784</v>
      </c>
      <c r="P120" s="340">
        <f>LA_San!P120+LA_Cons!P120</f>
        <v>12785</v>
      </c>
      <c r="Q120" s="340">
        <f>LA_San!Q120+LA_Cons!Q120</f>
        <v>47184</v>
      </c>
      <c r="R120" s="340">
        <f>LA_San!R120+LA_Cons!R120</f>
        <v>1357</v>
      </c>
      <c r="S120" s="340">
        <f>LA_San!S120+LA_Cons!S120</f>
        <v>9071</v>
      </c>
      <c r="T120" s="340">
        <f>LA_San!T120+LA_Cons!T120</f>
        <v>238</v>
      </c>
      <c r="U120" s="210">
        <f t="shared" si="30"/>
        <v>524666</v>
      </c>
    </row>
    <row r="121" spans="1:21" ht="15" thickBot="1">
      <c r="A121" s="150" t="str">
        <f t="shared" si="21"/>
        <v>701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10261759</v>
      </c>
      <c r="I121" s="340">
        <f>LA_San!I121+LA_Cons!I121</f>
        <v>104036</v>
      </c>
      <c r="J121" s="340">
        <f>LA_San!J121+LA_Cons!J121</f>
        <v>2863</v>
      </c>
      <c r="K121" s="340">
        <f>LA_San!K121+LA_Cons!K121</f>
        <v>1243185</v>
      </c>
      <c r="L121" s="340">
        <f>LA_San!L121+LA_Cons!L121</f>
        <v>875314</v>
      </c>
      <c r="M121" s="340">
        <f>LA_San!M121+LA_Cons!M121</f>
        <v>4020039</v>
      </c>
      <c r="N121" s="340">
        <f>LA_San!N121+LA_Cons!N121</f>
        <v>19623</v>
      </c>
      <c r="O121" s="340">
        <f>LA_San!O121+LA_Cons!O121</f>
        <v>554442</v>
      </c>
      <c r="P121" s="340">
        <f>LA_San!P121+LA_Cons!P121</f>
        <v>513208</v>
      </c>
      <c r="Q121" s="340">
        <f>LA_San!Q121+LA_Cons!Q121</f>
        <v>272599</v>
      </c>
      <c r="R121" s="340">
        <f>LA_San!R121+LA_Cons!R121</f>
        <v>47189</v>
      </c>
      <c r="S121" s="340">
        <f>LA_San!S121+LA_Cons!S121</f>
        <v>315286</v>
      </c>
      <c r="T121" s="340">
        <f>LA_San!T121+LA_Cons!T121</f>
        <v>8275</v>
      </c>
      <c r="U121" s="210">
        <f t="shared" si="30"/>
        <v>18237818</v>
      </c>
    </row>
    <row r="122" spans="1:21" ht="29.25" thickBot="1">
      <c r="A122" s="150" t="str">
        <f t="shared" si="21"/>
        <v>701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61468</v>
      </c>
      <c r="I122" s="340">
        <f>LA_San!I122+LA_Cons!I122</f>
        <v>17787</v>
      </c>
      <c r="J122" s="340">
        <f>LA_San!J122+LA_Cons!J122</f>
        <v>39</v>
      </c>
      <c r="K122" s="340">
        <f>LA_San!K122+LA_Cons!K122</f>
        <v>34169</v>
      </c>
      <c r="L122" s="340">
        <f>LA_San!L122+LA_Cons!L122</f>
        <v>109307</v>
      </c>
      <c r="M122" s="340">
        <f>LA_San!M122+LA_Cons!M122</f>
        <v>6584</v>
      </c>
      <c r="N122" s="340">
        <f>LA_San!N122+LA_Cons!N122</f>
        <v>271</v>
      </c>
      <c r="O122" s="340">
        <f>LA_San!O122+LA_Cons!O122</f>
        <v>3638</v>
      </c>
      <c r="P122" s="340">
        <f>LA_San!P122+LA_Cons!P122</f>
        <v>4502</v>
      </c>
      <c r="Q122" s="340">
        <f>LA_San!Q122+LA_Cons!Q122</f>
        <v>9286</v>
      </c>
      <c r="R122" s="340">
        <f>LA_San!R122+LA_Cons!R122</f>
        <v>652</v>
      </c>
      <c r="S122" s="340">
        <f>LA_San!S122+LA_Cons!S122</f>
        <v>4358</v>
      </c>
      <c r="T122" s="340">
        <f>LA_San!T122+LA_Cons!T122</f>
        <v>114</v>
      </c>
      <c r="U122" s="210">
        <f t="shared" si="30"/>
        <v>252175</v>
      </c>
    </row>
    <row r="123" spans="1:21" ht="29.25" thickBot="1">
      <c r="A123" s="150" t="str">
        <f t="shared" si="21"/>
        <v>701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0</v>
      </c>
      <c r="I123" s="340">
        <f>LA_San!I123+LA_Cons!I123</f>
        <v>1404</v>
      </c>
      <c r="J123" s="340">
        <f>LA_San!J123+LA_Cons!J123</f>
        <v>115</v>
      </c>
      <c r="K123" s="340">
        <f>LA_San!K123+LA_Cons!K123</f>
        <v>237636</v>
      </c>
      <c r="L123" s="340">
        <f>LA_San!L123+LA_Cons!L123</f>
        <v>25154</v>
      </c>
      <c r="M123" s="340">
        <f>LA_San!M123+LA_Cons!M123</f>
        <v>427583</v>
      </c>
      <c r="N123" s="340">
        <f>LA_San!N123+LA_Cons!N123</f>
        <v>790</v>
      </c>
      <c r="O123" s="340">
        <f>LA_San!O123+LA_Cons!O123</f>
        <v>11439</v>
      </c>
      <c r="P123" s="340">
        <f>LA_San!P123+LA_Cons!P123</f>
        <v>12377</v>
      </c>
      <c r="Q123" s="340">
        <f>LA_San!Q123+LA_Cons!Q123</f>
        <v>4141</v>
      </c>
      <c r="R123" s="340">
        <f>LA_San!R123+LA_Cons!R123</f>
        <v>1902</v>
      </c>
      <c r="S123" s="340">
        <f>LA_San!S123+LA_Cons!S123</f>
        <v>12708</v>
      </c>
      <c r="T123" s="340">
        <f>LA_San!T123+LA_Cons!T123</f>
        <v>333</v>
      </c>
      <c r="U123" s="210">
        <f t="shared" si="30"/>
        <v>735582</v>
      </c>
    </row>
    <row r="124" spans="1:21" ht="16.5" thickBot="1">
      <c r="A124" s="150" t="str">
        <f t="shared" si="21"/>
        <v>701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51794064</v>
      </c>
      <c r="I124" s="347">
        <f aca="true" t="shared" si="33" ref="I124:T124">I123+I122+I121+I1161+I120+I119+I118+I112+I107</f>
        <v>4635045</v>
      </c>
      <c r="J124" s="347">
        <f t="shared" si="33"/>
        <v>8518885</v>
      </c>
      <c r="K124" s="347">
        <f t="shared" si="33"/>
        <v>34622632</v>
      </c>
      <c r="L124" s="347">
        <f t="shared" si="33"/>
        <v>53246427</v>
      </c>
      <c r="M124" s="347">
        <f t="shared" si="33"/>
        <v>161454519</v>
      </c>
      <c r="N124" s="347">
        <f t="shared" si="33"/>
        <v>432191</v>
      </c>
      <c r="O124" s="347">
        <f t="shared" si="33"/>
        <v>23950898</v>
      </c>
      <c r="P124" s="347">
        <f t="shared" si="33"/>
        <v>14200179</v>
      </c>
      <c r="Q124" s="347">
        <f t="shared" si="33"/>
        <v>33366420</v>
      </c>
      <c r="R124" s="347">
        <f t="shared" si="33"/>
        <v>1603051</v>
      </c>
      <c r="S124" s="347">
        <f t="shared" si="33"/>
        <v>5913167</v>
      </c>
      <c r="T124" s="347">
        <f t="shared" si="33"/>
        <v>182853</v>
      </c>
      <c r="U124" s="210">
        <f t="shared" si="30"/>
        <v>393920331</v>
      </c>
    </row>
    <row r="125" spans="1:21" ht="16.5" thickBot="1">
      <c r="A125" s="150" t="str">
        <f t="shared" si="21"/>
        <v>701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701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177714488</v>
      </c>
      <c r="I126" s="352">
        <f t="shared" si="34"/>
        <v>7692871</v>
      </c>
      <c r="J126" s="352">
        <f t="shared" si="34"/>
        <v>27965262</v>
      </c>
      <c r="K126" s="352">
        <f t="shared" si="34"/>
        <v>61129072</v>
      </c>
      <c r="L126" s="352">
        <f t="shared" si="34"/>
        <v>74852291</v>
      </c>
      <c r="M126" s="352">
        <f t="shared" si="34"/>
        <v>224391715</v>
      </c>
      <c r="N126" s="352">
        <f t="shared" si="34"/>
        <v>673868</v>
      </c>
      <c r="O126" s="352">
        <f t="shared" si="34"/>
        <v>34289447</v>
      </c>
      <c r="P126" s="352">
        <f t="shared" si="34"/>
        <v>23327957</v>
      </c>
      <c r="Q126" s="352">
        <f t="shared" si="34"/>
        <v>40919946</v>
      </c>
      <c r="R126" s="352">
        <f t="shared" si="34"/>
        <v>2131768</v>
      </c>
      <c r="S126" s="352">
        <f t="shared" si="34"/>
        <v>9445697</v>
      </c>
      <c r="T126" s="352">
        <f t="shared" si="34"/>
        <v>275558</v>
      </c>
      <c r="U126" s="210">
        <f t="shared" si="30"/>
        <v>684809940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90" zoomScaleNormal="90" zoomScalePageLayoutView="0" workbookViewId="0" topLeftCell="D3">
      <selection activeCell="I65" sqref="I65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2021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50.25" customHeight="1" thickBot="1">
      <c r="D10" s="680"/>
      <c r="E10" s="681"/>
      <c r="F10" s="682"/>
      <c r="G10" s="684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49.5" customHeight="1">
      <c r="A16" s="1" t="str">
        <f>$K$6</f>
        <v>701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1965656</v>
      </c>
      <c r="I16" s="113">
        <f aca="true" t="shared" si="0" ref="I16:R16">I17+I18</f>
        <v>56735</v>
      </c>
      <c r="J16" s="113">
        <f t="shared" si="0"/>
        <v>60293</v>
      </c>
      <c r="K16" s="113">
        <f t="shared" si="0"/>
        <v>2224603</v>
      </c>
      <c r="L16" s="113">
        <f t="shared" si="0"/>
        <v>636453</v>
      </c>
      <c r="M16" s="113">
        <f t="shared" si="0"/>
        <v>3279018</v>
      </c>
      <c r="N16" s="113">
        <f t="shared" si="0"/>
        <v>10496</v>
      </c>
      <c r="O16" s="113">
        <f t="shared" si="0"/>
        <v>303116</v>
      </c>
      <c r="P16" s="113">
        <f t="shared" si="0"/>
        <v>919509</v>
      </c>
      <c r="Q16" s="113">
        <f t="shared" si="0"/>
        <v>105240</v>
      </c>
      <c r="R16" s="113">
        <f t="shared" si="0"/>
        <v>25241</v>
      </c>
      <c r="S16" s="113">
        <f>S17+S18</f>
        <v>168650</v>
      </c>
      <c r="T16" s="457">
        <f>T17+T18</f>
        <v>4425</v>
      </c>
      <c r="U16" s="454">
        <f aca="true" t="shared" si="1" ref="U16:U33">SUM(H16:T16)</f>
        <v>9759435</v>
      </c>
    </row>
    <row r="17" spans="1:21" s="27" customFormat="1" ht="14.25">
      <c r="A17" s="1" t="str">
        <f aca="true" t="shared" si="2" ref="A17:A80">$K$6</f>
        <v>701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v>25032</v>
      </c>
      <c r="I17" s="114">
        <v>16903</v>
      </c>
      <c r="J17" s="114">
        <v>59547</v>
      </c>
      <c r="K17" s="114">
        <v>1722791</v>
      </c>
      <c r="L17" s="114">
        <v>283531</v>
      </c>
      <c r="M17" s="114">
        <v>1746370</v>
      </c>
      <c r="N17" s="114">
        <v>5276</v>
      </c>
      <c r="O17" s="114">
        <v>115526</v>
      </c>
      <c r="P17" s="114">
        <v>757494</v>
      </c>
      <c r="Q17" s="114">
        <v>75215</v>
      </c>
      <c r="R17" s="114">
        <v>12687</v>
      </c>
      <c r="S17" s="114">
        <v>84772</v>
      </c>
      <c r="T17" s="114">
        <v>2224</v>
      </c>
      <c r="U17" s="455">
        <f t="shared" si="1"/>
        <v>4907368</v>
      </c>
    </row>
    <row r="18" spans="1:21" s="27" customFormat="1" ht="27.75" thickBot="1">
      <c r="A18" s="1" t="str">
        <f t="shared" si="2"/>
        <v>701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114">
        <v>1940624</v>
      </c>
      <c r="I18" s="114">
        <v>39832</v>
      </c>
      <c r="J18" s="114">
        <v>746</v>
      </c>
      <c r="K18" s="114">
        <v>501812</v>
      </c>
      <c r="L18" s="114">
        <v>352922</v>
      </c>
      <c r="M18" s="114">
        <v>1532648</v>
      </c>
      <c r="N18" s="114">
        <v>5220</v>
      </c>
      <c r="O18" s="114">
        <v>187590</v>
      </c>
      <c r="P18" s="114">
        <v>162015</v>
      </c>
      <c r="Q18" s="114">
        <v>30025</v>
      </c>
      <c r="R18" s="114">
        <v>12554</v>
      </c>
      <c r="S18" s="114">
        <v>83878</v>
      </c>
      <c r="T18" s="114">
        <v>2201</v>
      </c>
      <c r="U18" s="456">
        <f t="shared" si="1"/>
        <v>4852067</v>
      </c>
    </row>
    <row r="19" spans="1:21" s="27" customFormat="1" ht="29.25" thickBot="1">
      <c r="A19" s="1" t="str">
        <f t="shared" si="2"/>
        <v>701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3"/>
      <c r="U19" s="464">
        <f t="shared" si="1"/>
        <v>0</v>
      </c>
    </row>
    <row r="20" spans="1:21" s="27" customFormat="1" ht="29.25" thickBot="1">
      <c r="A20" s="1" t="str">
        <f t="shared" si="2"/>
        <v>701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0</v>
      </c>
      <c r="I20" s="491">
        <v>38982</v>
      </c>
      <c r="J20" s="491">
        <v>2101</v>
      </c>
      <c r="K20" s="491">
        <v>115209</v>
      </c>
      <c r="L20" s="491">
        <v>190179</v>
      </c>
      <c r="M20" s="491">
        <v>908622</v>
      </c>
      <c r="N20" s="491">
        <v>24696</v>
      </c>
      <c r="O20" s="491">
        <v>968989</v>
      </c>
      <c r="P20" s="491">
        <v>368308</v>
      </c>
      <c r="Q20" s="491">
        <v>24895</v>
      </c>
      <c r="R20" s="491">
        <v>6972</v>
      </c>
      <c r="S20" s="491">
        <v>46596</v>
      </c>
      <c r="T20" s="491">
        <v>1222</v>
      </c>
      <c r="U20" s="464">
        <f t="shared" si="1"/>
        <v>2696771</v>
      </c>
    </row>
    <row r="21" spans="1:21" s="27" customFormat="1" ht="15" thickBot="1">
      <c r="A21" s="1" t="str">
        <f t="shared" si="2"/>
        <v>701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  <c r="U21" s="464">
        <f t="shared" si="1"/>
        <v>0</v>
      </c>
    </row>
    <row r="22" spans="1:21" s="27" customFormat="1" ht="29.25" thickBot="1">
      <c r="A22" s="1" t="str">
        <f t="shared" si="2"/>
        <v>701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64">
        <f t="shared" si="1"/>
        <v>0</v>
      </c>
    </row>
    <row r="23" spans="1:21" s="27" customFormat="1" ht="57">
      <c r="A23" s="1" t="str">
        <f t="shared" si="2"/>
        <v>701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9">
        <f aca="true" t="shared" si="4" ref="H23:T23">H24+H28</f>
        <v>53162</v>
      </c>
      <c r="I23" s="600">
        <f t="shared" si="4"/>
        <v>3847</v>
      </c>
      <c r="J23" s="600">
        <f t="shared" si="4"/>
        <v>49</v>
      </c>
      <c r="K23" s="600">
        <f t="shared" si="4"/>
        <v>19477</v>
      </c>
      <c r="L23" s="600">
        <f t="shared" si="4"/>
        <v>20500</v>
      </c>
      <c r="M23" s="600">
        <f t="shared" si="4"/>
        <v>154537</v>
      </c>
      <c r="N23" s="600">
        <f t="shared" si="4"/>
        <v>336</v>
      </c>
      <c r="O23" s="600">
        <f t="shared" si="4"/>
        <v>27722</v>
      </c>
      <c r="P23" s="600">
        <f t="shared" si="4"/>
        <v>12430</v>
      </c>
      <c r="Q23" s="600">
        <f t="shared" si="4"/>
        <v>14335</v>
      </c>
      <c r="R23" s="600">
        <f t="shared" si="4"/>
        <v>809</v>
      </c>
      <c r="S23" s="600">
        <f t="shared" si="4"/>
        <v>5406</v>
      </c>
      <c r="T23" s="601">
        <f t="shared" si="4"/>
        <v>141</v>
      </c>
      <c r="U23" s="454">
        <f t="shared" si="1"/>
        <v>312751</v>
      </c>
    </row>
    <row r="24" spans="1:21" s="27" customFormat="1" ht="14.25">
      <c r="A24" s="1" t="str">
        <f t="shared" si="2"/>
        <v>701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53162</v>
      </c>
      <c r="I24" s="412">
        <f t="shared" si="5"/>
        <v>3847</v>
      </c>
      <c r="J24" s="412">
        <f t="shared" si="5"/>
        <v>49</v>
      </c>
      <c r="K24" s="412">
        <f t="shared" si="5"/>
        <v>19477</v>
      </c>
      <c r="L24" s="412">
        <f t="shared" si="5"/>
        <v>20500</v>
      </c>
      <c r="M24" s="412">
        <f t="shared" si="5"/>
        <v>154537</v>
      </c>
      <c r="N24" s="412">
        <f t="shared" si="5"/>
        <v>336</v>
      </c>
      <c r="O24" s="412">
        <f t="shared" si="5"/>
        <v>27722</v>
      </c>
      <c r="P24" s="412">
        <f t="shared" si="5"/>
        <v>12430</v>
      </c>
      <c r="Q24" s="412">
        <f t="shared" si="5"/>
        <v>14335</v>
      </c>
      <c r="R24" s="412">
        <f t="shared" si="5"/>
        <v>809</v>
      </c>
      <c r="S24" s="412">
        <f t="shared" si="5"/>
        <v>5406</v>
      </c>
      <c r="T24" s="458">
        <f t="shared" si="5"/>
        <v>141</v>
      </c>
      <c r="U24" s="455">
        <f t="shared" si="1"/>
        <v>312751</v>
      </c>
    </row>
    <row r="25" spans="1:21" s="27" customFormat="1" ht="27.75" customHeight="1">
      <c r="A25" s="1" t="str">
        <f t="shared" si="2"/>
        <v>701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53162</v>
      </c>
      <c r="I27" s="111">
        <v>3847</v>
      </c>
      <c r="J27" s="111">
        <v>49</v>
      </c>
      <c r="K27" s="111">
        <v>19477</v>
      </c>
      <c r="L27" s="111">
        <v>20500</v>
      </c>
      <c r="M27" s="111">
        <v>154537</v>
      </c>
      <c r="N27" s="111">
        <v>336</v>
      </c>
      <c r="O27" s="111">
        <v>27722</v>
      </c>
      <c r="P27" s="111">
        <v>12430</v>
      </c>
      <c r="Q27" s="111">
        <v>14335</v>
      </c>
      <c r="R27" s="111">
        <v>809</v>
      </c>
      <c r="S27" s="111">
        <v>5406</v>
      </c>
      <c r="T27" s="111">
        <v>141</v>
      </c>
      <c r="U27" s="455">
        <f t="shared" si="1"/>
        <v>312751</v>
      </c>
    </row>
    <row r="28" spans="1:21" s="27" customFormat="1" ht="40.5">
      <c r="A28" s="1" t="str">
        <f t="shared" si="2"/>
        <v>701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0</v>
      </c>
      <c r="M28" s="603">
        <f t="shared" si="6"/>
        <v>0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0</v>
      </c>
      <c r="S28" s="603">
        <f t="shared" si="6"/>
        <v>0</v>
      </c>
      <c r="T28" s="604">
        <f t="shared" si="6"/>
        <v>0</v>
      </c>
      <c r="U28" s="455">
        <f t="shared" si="1"/>
        <v>0</v>
      </c>
    </row>
    <row r="29" spans="1:21" s="27" customFormat="1" ht="12.75">
      <c r="A29" s="1" t="str">
        <f t="shared" si="2"/>
        <v>701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51"/>
      <c r="U29" s="455">
        <f t="shared" si="1"/>
        <v>0</v>
      </c>
    </row>
    <row r="30" spans="1:21" s="27" customFormat="1" ht="13.5" thickBot="1">
      <c r="A30" s="1" t="str">
        <f t="shared" si="2"/>
        <v>701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76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56">
        <f t="shared" si="1"/>
        <v>0</v>
      </c>
    </row>
    <row r="31" spans="1:21" ht="15" thickBot="1">
      <c r="A31" s="1" t="str">
        <f t="shared" si="2"/>
        <v>701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0</v>
      </c>
      <c r="I31" s="361">
        <v>4457</v>
      </c>
      <c r="J31" s="361">
        <v>2578</v>
      </c>
      <c r="K31" s="361">
        <v>600091</v>
      </c>
      <c r="L31" s="361">
        <v>41894</v>
      </c>
      <c r="M31" s="361">
        <v>182551</v>
      </c>
      <c r="N31" s="361">
        <v>1215</v>
      </c>
      <c r="O31" s="361">
        <v>18316</v>
      </c>
      <c r="P31" s="361">
        <v>239426</v>
      </c>
      <c r="Q31" s="361">
        <v>17099</v>
      </c>
      <c r="R31" s="361">
        <v>2922</v>
      </c>
      <c r="S31" s="361">
        <v>19523</v>
      </c>
      <c r="T31" s="498">
        <v>512</v>
      </c>
      <c r="U31" s="464">
        <f t="shared" si="1"/>
        <v>1130584</v>
      </c>
    </row>
    <row r="32" spans="1:21" ht="15" thickBot="1">
      <c r="A32" s="1" t="str">
        <f t="shared" si="2"/>
        <v>701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8"/>
      <c r="U32" s="464">
        <f t="shared" si="1"/>
        <v>0</v>
      </c>
    </row>
    <row r="33" spans="1:21" ht="32.25" thickBot="1">
      <c r="A33" s="1" t="str">
        <f t="shared" si="2"/>
        <v>701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2018818</v>
      </c>
      <c r="I33" s="473">
        <f aca="true" t="shared" si="7" ref="I33:T33">I32+I31+I23+I22+I21+I20+I19+I16</f>
        <v>104021</v>
      </c>
      <c r="J33" s="473">
        <f t="shared" si="7"/>
        <v>65021</v>
      </c>
      <c r="K33" s="473">
        <f t="shared" si="7"/>
        <v>2959380</v>
      </c>
      <c r="L33" s="473">
        <f t="shared" si="7"/>
        <v>889026</v>
      </c>
      <c r="M33" s="473">
        <f t="shared" si="7"/>
        <v>4524728</v>
      </c>
      <c r="N33" s="473">
        <f t="shared" si="7"/>
        <v>36743</v>
      </c>
      <c r="O33" s="473">
        <f t="shared" si="7"/>
        <v>1318143</v>
      </c>
      <c r="P33" s="473">
        <f t="shared" si="7"/>
        <v>1539673</v>
      </c>
      <c r="Q33" s="473">
        <f t="shared" si="7"/>
        <v>161569</v>
      </c>
      <c r="R33" s="473">
        <f t="shared" si="7"/>
        <v>35944</v>
      </c>
      <c r="S33" s="473">
        <f t="shared" si="7"/>
        <v>240175</v>
      </c>
      <c r="T33" s="474">
        <f t="shared" si="7"/>
        <v>6300</v>
      </c>
      <c r="U33" s="502">
        <f t="shared" si="1"/>
        <v>13899541</v>
      </c>
    </row>
    <row r="34" spans="1:21" ht="17.25" thickBot="1">
      <c r="A34" s="1" t="str">
        <f t="shared" si="2"/>
        <v>701</v>
      </c>
      <c r="B34" s="103" t="s">
        <v>341</v>
      </c>
      <c r="C34" s="172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4.25">
      <c r="A35" s="1" t="str">
        <f t="shared" si="2"/>
        <v>701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4615</v>
      </c>
      <c r="I35" s="104">
        <f t="shared" si="8"/>
        <v>5302</v>
      </c>
      <c r="J35" s="104">
        <f t="shared" si="8"/>
        <v>1683</v>
      </c>
      <c r="K35" s="104">
        <f t="shared" si="8"/>
        <v>25704</v>
      </c>
      <c r="L35" s="104">
        <f t="shared" si="8"/>
        <v>45151</v>
      </c>
      <c r="M35" s="104">
        <f t="shared" si="8"/>
        <v>698661</v>
      </c>
      <c r="N35" s="104">
        <f t="shared" si="8"/>
        <v>1341</v>
      </c>
      <c r="O35" s="104">
        <f t="shared" si="8"/>
        <v>75626</v>
      </c>
      <c r="P35" s="104">
        <f t="shared" si="8"/>
        <v>345772</v>
      </c>
      <c r="Q35" s="104">
        <f t="shared" si="8"/>
        <v>20049</v>
      </c>
      <c r="R35" s="104">
        <f t="shared" si="8"/>
        <v>3227</v>
      </c>
      <c r="S35" s="104">
        <f t="shared" si="8"/>
        <v>21567</v>
      </c>
      <c r="T35" s="445">
        <f t="shared" si="8"/>
        <v>564</v>
      </c>
      <c r="U35" s="454">
        <f aca="true" t="shared" si="9" ref="U35:U66">SUM(H35:T35)</f>
        <v>1249262</v>
      </c>
    </row>
    <row r="36" spans="1:21" ht="13.5">
      <c r="A36" s="1" t="str">
        <f t="shared" si="2"/>
        <v>701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2148</v>
      </c>
      <c r="J36" s="121">
        <f t="shared" si="10"/>
        <v>514</v>
      </c>
      <c r="K36" s="121">
        <f t="shared" si="10"/>
        <v>7801</v>
      </c>
      <c r="L36" s="121">
        <f t="shared" si="10"/>
        <v>12343</v>
      </c>
      <c r="M36" s="121">
        <f t="shared" si="10"/>
        <v>11852</v>
      </c>
      <c r="N36" s="121">
        <f t="shared" si="10"/>
        <v>407</v>
      </c>
      <c r="O36" s="121">
        <f t="shared" si="10"/>
        <v>7797</v>
      </c>
      <c r="P36" s="121">
        <f t="shared" si="10"/>
        <v>322831</v>
      </c>
      <c r="Q36" s="121">
        <f t="shared" si="10"/>
        <v>5686</v>
      </c>
      <c r="R36" s="121">
        <f t="shared" si="10"/>
        <v>979</v>
      </c>
      <c r="S36" s="121">
        <f t="shared" si="10"/>
        <v>6545</v>
      </c>
      <c r="T36" s="446">
        <f t="shared" si="10"/>
        <v>171</v>
      </c>
      <c r="U36" s="455">
        <f t="shared" si="9"/>
        <v>379074</v>
      </c>
    </row>
    <row r="37" spans="1:21" ht="12.75">
      <c r="A37" s="1" t="str">
        <f t="shared" si="2"/>
        <v>701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>
        <v>0</v>
      </c>
      <c r="I37" s="117">
        <v>2148</v>
      </c>
      <c r="J37" s="117">
        <v>514</v>
      </c>
      <c r="K37" s="117">
        <v>7801</v>
      </c>
      <c r="L37" s="117">
        <v>12343</v>
      </c>
      <c r="M37" s="117">
        <v>11852</v>
      </c>
      <c r="N37" s="117">
        <v>407</v>
      </c>
      <c r="O37" s="117">
        <v>7797</v>
      </c>
      <c r="P37" s="117">
        <v>322831</v>
      </c>
      <c r="Q37" s="117">
        <v>5686</v>
      </c>
      <c r="R37" s="117">
        <v>979</v>
      </c>
      <c r="S37" s="117">
        <v>6545</v>
      </c>
      <c r="T37" s="117">
        <v>171</v>
      </c>
      <c r="U37" s="455">
        <f t="shared" si="9"/>
        <v>379074</v>
      </c>
    </row>
    <row r="38" spans="1:21" ht="12.75">
      <c r="A38" s="1" t="str">
        <f t="shared" si="2"/>
        <v>701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701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701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701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701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701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701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2.75">
      <c r="A45" s="1" t="str">
        <f t="shared" si="2"/>
        <v>701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5">
        <f t="shared" si="9"/>
        <v>0</v>
      </c>
    </row>
    <row r="46" spans="1:21" ht="12.75">
      <c r="A46" s="1" t="str">
        <f t="shared" si="2"/>
        <v>701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5">
        <f t="shared" si="9"/>
        <v>0</v>
      </c>
    </row>
    <row r="47" spans="1:21" ht="12.75">
      <c r="A47" s="1" t="str">
        <f t="shared" si="2"/>
        <v>701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5">
        <f t="shared" si="9"/>
        <v>0</v>
      </c>
    </row>
    <row r="48" spans="1:21" ht="12.75">
      <c r="A48" s="1" t="str">
        <f t="shared" si="2"/>
        <v>701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5">
        <f t="shared" si="9"/>
        <v>0</v>
      </c>
    </row>
    <row r="49" spans="1:21" ht="13.5">
      <c r="A49" s="1" t="str">
        <f t="shared" si="2"/>
        <v>701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4615</v>
      </c>
      <c r="I49" s="109">
        <f t="shared" si="12"/>
        <v>3154</v>
      </c>
      <c r="J49" s="109">
        <f t="shared" si="12"/>
        <v>1169</v>
      </c>
      <c r="K49" s="109">
        <f t="shared" si="12"/>
        <v>17903</v>
      </c>
      <c r="L49" s="109">
        <f t="shared" si="12"/>
        <v>32808</v>
      </c>
      <c r="M49" s="109">
        <f t="shared" si="12"/>
        <v>686809</v>
      </c>
      <c r="N49" s="109">
        <f t="shared" si="12"/>
        <v>934</v>
      </c>
      <c r="O49" s="109">
        <f t="shared" si="12"/>
        <v>67829</v>
      </c>
      <c r="P49" s="109">
        <f t="shared" si="12"/>
        <v>22941</v>
      </c>
      <c r="Q49" s="109">
        <f t="shared" si="12"/>
        <v>14363</v>
      </c>
      <c r="R49" s="109">
        <f t="shared" si="12"/>
        <v>2248</v>
      </c>
      <c r="S49" s="109">
        <f t="shared" si="12"/>
        <v>15022</v>
      </c>
      <c r="T49" s="448">
        <f t="shared" si="12"/>
        <v>393</v>
      </c>
      <c r="U49" s="455">
        <f t="shared" si="9"/>
        <v>870188</v>
      </c>
    </row>
    <row r="50" spans="1:21" ht="12.75">
      <c r="A50" s="1" t="str">
        <f t="shared" si="2"/>
        <v>701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>
        <v>4615</v>
      </c>
      <c r="I50" s="117">
        <v>2941</v>
      </c>
      <c r="J50" s="117">
        <v>1109</v>
      </c>
      <c r="K50" s="117">
        <v>16931</v>
      </c>
      <c r="L50" s="117">
        <v>28866</v>
      </c>
      <c r="M50" s="117">
        <v>664858</v>
      </c>
      <c r="N50" s="117">
        <v>884</v>
      </c>
      <c r="O50" s="117">
        <v>50726</v>
      </c>
      <c r="P50" s="117">
        <v>21823</v>
      </c>
      <c r="Q50" s="117">
        <v>12271</v>
      </c>
      <c r="R50" s="117">
        <v>2126</v>
      </c>
      <c r="S50" s="117">
        <v>14206</v>
      </c>
      <c r="T50" s="117">
        <v>372</v>
      </c>
      <c r="U50" s="455">
        <f t="shared" si="9"/>
        <v>821728</v>
      </c>
    </row>
    <row r="51" spans="1:21" ht="13.5" thickBot="1">
      <c r="A51" s="1" t="str">
        <f t="shared" si="2"/>
        <v>701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117">
        <v>0</v>
      </c>
      <c r="I51" s="117">
        <v>213</v>
      </c>
      <c r="J51" s="117">
        <v>60</v>
      </c>
      <c r="K51" s="117">
        <v>972</v>
      </c>
      <c r="L51" s="117">
        <v>3942</v>
      </c>
      <c r="M51" s="117">
        <v>21951</v>
      </c>
      <c r="N51" s="117">
        <v>50</v>
      </c>
      <c r="O51" s="117">
        <v>17103</v>
      </c>
      <c r="P51" s="117">
        <v>1118</v>
      </c>
      <c r="Q51" s="117">
        <v>2092</v>
      </c>
      <c r="R51" s="117">
        <v>122</v>
      </c>
      <c r="S51" s="117">
        <v>816</v>
      </c>
      <c r="T51" s="117">
        <v>21</v>
      </c>
      <c r="U51" s="456">
        <f t="shared" si="9"/>
        <v>48460</v>
      </c>
    </row>
    <row r="52" spans="1:21" ht="15" thickBot="1">
      <c r="A52" s="1" t="str">
        <f t="shared" si="2"/>
        <v>701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498"/>
      <c r="U52" s="464">
        <f t="shared" si="9"/>
        <v>0</v>
      </c>
    </row>
    <row r="53" spans="1:21" ht="15" thickBot="1">
      <c r="A53" s="1" t="str">
        <f t="shared" si="2"/>
        <v>701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8"/>
      <c r="U53" s="464">
        <f t="shared" si="9"/>
        <v>0</v>
      </c>
    </row>
    <row r="54" spans="1:21" ht="15" thickBot="1">
      <c r="A54" s="1" t="str">
        <f t="shared" si="2"/>
        <v>701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v>115782</v>
      </c>
      <c r="I54" s="118">
        <v>66865</v>
      </c>
      <c r="J54" s="118">
        <v>12424173</v>
      </c>
      <c r="K54" s="118">
        <v>459065</v>
      </c>
      <c r="L54" s="118">
        <v>1126530</v>
      </c>
      <c r="M54" s="118">
        <v>5406983</v>
      </c>
      <c r="N54" s="118">
        <v>23013</v>
      </c>
      <c r="O54" s="118">
        <v>371526</v>
      </c>
      <c r="P54" s="118">
        <v>627276</v>
      </c>
      <c r="Q54" s="118">
        <v>336086</v>
      </c>
      <c r="R54" s="118">
        <v>55341</v>
      </c>
      <c r="S54" s="118">
        <v>369756</v>
      </c>
      <c r="T54" s="118">
        <v>9704</v>
      </c>
      <c r="U54" s="464">
        <f t="shared" si="9"/>
        <v>21392100</v>
      </c>
    </row>
    <row r="55" spans="1:21" ht="14.25">
      <c r="A55" s="1" t="str">
        <f t="shared" si="2"/>
        <v>701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83866611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83866611</v>
      </c>
    </row>
    <row r="56" spans="1:21" ht="13.5">
      <c r="A56" s="1" t="str">
        <f t="shared" si="2"/>
        <v>701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701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24">
      <c r="A58" s="1" t="str">
        <f t="shared" si="2"/>
        <v>701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49"/>
      <c r="U58" s="455">
        <f t="shared" si="9"/>
        <v>0</v>
      </c>
    </row>
    <row r="59" spans="1:21" ht="24">
      <c r="A59" s="1" t="str">
        <f t="shared" si="2"/>
        <v>701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701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v>83866611</v>
      </c>
      <c r="I60" s="485">
        <v>0</v>
      </c>
      <c r="J60" s="485">
        <v>0</v>
      </c>
      <c r="K60" s="485">
        <v>0</v>
      </c>
      <c r="L60" s="485">
        <v>0</v>
      </c>
      <c r="M60" s="485">
        <v>0</v>
      </c>
      <c r="N60" s="485">
        <v>0</v>
      </c>
      <c r="O60" s="485">
        <v>0</v>
      </c>
      <c r="P60" s="485">
        <v>0</v>
      </c>
      <c r="Q60" s="485">
        <v>0</v>
      </c>
      <c r="R60" s="485">
        <v>0</v>
      </c>
      <c r="S60" s="485">
        <v>0</v>
      </c>
      <c r="T60" s="485">
        <v>0</v>
      </c>
      <c r="U60" s="456">
        <f t="shared" si="9"/>
        <v>83866611</v>
      </c>
    </row>
    <row r="61" spans="1:21" ht="14.25">
      <c r="A61" s="1" t="str">
        <f t="shared" si="2"/>
        <v>701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30041500</v>
      </c>
      <c r="I61" s="127">
        <f aca="true" t="shared" si="15" ref="I61:T61">I62+I66</f>
        <v>104134</v>
      </c>
      <c r="J61" s="127">
        <f t="shared" si="15"/>
        <v>3571529</v>
      </c>
      <c r="K61" s="127">
        <f t="shared" si="15"/>
        <v>9176667</v>
      </c>
      <c r="L61" s="127">
        <f t="shared" si="15"/>
        <v>1470370</v>
      </c>
      <c r="M61" s="127">
        <f t="shared" si="15"/>
        <v>2275578</v>
      </c>
      <c r="N61" s="127">
        <f t="shared" si="15"/>
        <v>58840</v>
      </c>
      <c r="O61" s="127">
        <f t="shared" si="15"/>
        <v>793771</v>
      </c>
      <c r="P61" s="127">
        <f t="shared" si="15"/>
        <v>1777798</v>
      </c>
      <c r="Q61" s="127">
        <f t="shared" si="15"/>
        <v>4303106</v>
      </c>
      <c r="R61" s="127">
        <f t="shared" si="15"/>
        <v>141491</v>
      </c>
      <c r="S61" s="127">
        <f t="shared" si="15"/>
        <v>945349</v>
      </c>
      <c r="T61" s="127">
        <f t="shared" si="15"/>
        <v>24812</v>
      </c>
      <c r="U61" s="454">
        <f t="shared" si="9"/>
        <v>54684945</v>
      </c>
    </row>
    <row r="62" spans="1:21" ht="13.5">
      <c r="A62" s="1" t="str">
        <f t="shared" si="2"/>
        <v>701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29863700</v>
      </c>
      <c r="I62" s="123">
        <f aca="true" t="shared" si="16" ref="I62:T62">SUM(I63:I65)</f>
        <v>0</v>
      </c>
      <c r="J62" s="123">
        <f t="shared" si="16"/>
        <v>2067156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455">
        <f t="shared" si="9"/>
        <v>31930856</v>
      </c>
    </row>
    <row r="63" spans="1:21" ht="24">
      <c r="A63" s="1" t="str">
        <f t="shared" si="2"/>
        <v>701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17203025</v>
      </c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49"/>
      <c r="U63" s="455">
        <f t="shared" si="9"/>
        <v>17203025</v>
      </c>
    </row>
    <row r="64" spans="1:21" ht="27.75" customHeight="1">
      <c r="A64" s="1" t="str">
        <f t="shared" si="2"/>
        <v>701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10586049</v>
      </c>
      <c r="I64" s="410"/>
      <c r="J64" s="410">
        <v>2067156</v>
      </c>
      <c r="K64" s="410"/>
      <c r="L64" s="410"/>
      <c r="M64" s="410"/>
      <c r="N64" s="410"/>
      <c r="O64" s="410"/>
      <c r="P64" s="410"/>
      <c r="Q64" s="410"/>
      <c r="R64" s="410"/>
      <c r="S64" s="410"/>
      <c r="T64" s="449"/>
      <c r="U64" s="455">
        <f t="shared" si="9"/>
        <v>12653205</v>
      </c>
    </row>
    <row r="65" spans="1:21" ht="13.5">
      <c r="A65" s="1" t="str">
        <f t="shared" si="2"/>
        <v>701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2074626</v>
      </c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49"/>
      <c r="U65" s="455">
        <f t="shared" si="9"/>
        <v>2074626</v>
      </c>
    </row>
    <row r="66" spans="1:21" ht="14.25" thickBot="1">
      <c r="A66" s="1" t="str">
        <f t="shared" si="2"/>
        <v>701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5">
        <v>177800</v>
      </c>
      <c r="I66" s="486">
        <v>104134</v>
      </c>
      <c r="J66" s="486">
        <v>1504373</v>
      </c>
      <c r="K66" s="486">
        <v>9176667</v>
      </c>
      <c r="L66" s="486">
        <v>1470370</v>
      </c>
      <c r="M66" s="486">
        <v>2275578</v>
      </c>
      <c r="N66" s="486">
        <v>58840</v>
      </c>
      <c r="O66" s="486">
        <v>793771</v>
      </c>
      <c r="P66" s="486">
        <v>1777798</v>
      </c>
      <c r="Q66" s="486">
        <v>4303106</v>
      </c>
      <c r="R66" s="486">
        <v>141491</v>
      </c>
      <c r="S66" s="486">
        <v>945349</v>
      </c>
      <c r="T66" s="487">
        <v>24812</v>
      </c>
      <c r="U66" s="456">
        <f t="shared" si="9"/>
        <v>22754089</v>
      </c>
    </row>
    <row r="67" spans="1:21" ht="14.25">
      <c r="A67" s="1" t="str">
        <f t="shared" si="2"/>
        <v>701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8399389</v>
      </c>
      <c r="I67" s="127">
        <f t="shared" si="17"/>
        <v>2222576</v>
      </c>
      <c r="J67" s="127">
        <f t="shared" si="17"/>
        <v>3056459</v>
      </c>
      <c r="K67" s="127">
        <f t="shared" si="17"/>
        <v>9187104</v>
      </c>
      <c r="L67" s="127">
        <f t="shared" si="17"/>
        <v>14070399</v>
      </c>
      <c r="M67" s="127">
        <f t="shared" si="17"/>
        <v>35996979</v>
      </c>
      <c r="N67" s="127">
        <f t="shared" si="17"/>
        <v>91567</v>
      </c>
      <c r="O67" s="127">
        <f t="shared" si="17"/>
        <v>4587798</v>
      </c>
      <c r="P67" s="127">
        <f t="shared" si="17"/>
        <v>3888519</v>
      </c>
      <c r="Q67" s="127">
        <f t="shared" si="17"/>
        <v>2316970</v>
      </c>
      <c r="R67" s="127">
        <f t="shared" si="17"/>
        <v>182708</v>
      </c>
      <c r="S67" s="127">
        <f t="shared" si="17"/>
        <v>1471409</v>
      </c>
      <c r="T67" s="514">
        <f t="shared" si="17"/>
        <v>38621</v>
      </c>
      <c r="U67" s="454">
        <f aca="true" t="shared" si="18" ref="U67:U97">SUM(H67:T67)</f>
        <v>85510498</v>
      </c>
    </row>
    <row r="68" spans="1:21" ht="27">
      <c r="A68" s="1" t="str">
        <f t="shared" si="2"/>
        <v>701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8190117</v>
      </c>
      <c r="I68" s="123">
        <f t="shared" si="19"/>
        <v>1876495</v>
      </c>
      <c r="J68" s="123">
        <f t="shared" si="19"/>
        <v>332611</v>
      </c>
      <c r="K68" s="123">
        <f t="shared" si="19"/>
        <v>8831916</v>
      </c>
      <c r="L68" s="123">
        <f t="shared" si="19"/>
        <v>11943280</v>
      </c>
      <c r="M68" s="123">
        <f t="shared" si="19"/>
        <v>32700867</v>
      </c>
      <c r="N68" s="123">
        <f t="shared" si="19"/>
        <v>83857</v>
      </c>
      <c r="O68" s="123">
        <f t="shared" si="19"/>
        <v>4310665</v>
      </c>
      <c r="P68" s="123">
        <f t="shared" si="19"/>
        <v>3722619</v>
      </c>
      <c r="Q68" s="123">
        <f t="shared" si="19"/>
        <v>2194337</v>
      </c>
      <c r="R68" s="123">
        <f t="shared" si="19"/>
        <v>164425</v>
      </c>
      <c r="S68" s="123">
        <f t="shared" si="19"/>
        <v>1347490</v>
      </c>
      <c r="T68" s="450">
        <f t="shared" si="19"/>
        <v>35371</v>
      </c>
      <c r="U68" s="455">
        <f t="shared" si="18"/>
        <v>75734050</v>
      </c>
    </row>
    <row r="69" spans="1:21" ht="24">
      <c r="A69" s="1" t="str">
        <f t="shared" si="2"/>
        <v>701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2859798</v>
      </c>
      <c r="I69" s="410">
        <v>281370</v>
      </c>
      <c r="J69" s="410">
        <v>2270</v>
      </c>
      <c r="K69" s="410">
        <v>1078650</v>
      </c>
      <c r="L69" s="410">
        <v>1583796</v>
      </c>
      <c r="M69" s="410">
        <v>5886690</v>
      </c>
      <c r="N69" s="410">
        <v>15564</v>
      </c>
      <c r="O69" s="410">
        <v>497423</v>
      </c>
      <c r="P69" s="410">
        <v>534601</v>
      </c>
      <c r="Q69" s="410">
        <v>218691</v>
      </c>
      <c r="R69" s="410">
        <v>20161</v>
      </c>
      <c r="S69" s="410">
        <v>250061</v>
      </c>
      <c r="T69" s="449">
        <v>6563</v>
      </c>
      <c r="U69" s="455">
        <f t="shared" si="18"/>
        <v>13235638</v>
      </c>
    </row>
    <row r="70" spans="1:21" ht="24">
      <c r="A70" s="1" t="str">
        <f t="shared" si="2"/>
        <v>701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916141</v>
      </c>
      <c r="I70" s="410">
        <v>286935</v>
      </c>
      <c r="J70" s="410">
        <v>2391</v>
      </c>
      <c r="K70" s="410">
        <v>953169</v>
      </c>
      <c r="L70" s="410">
        <v>3568309</v>
      </c>
      <c r="M70" s="410">
        <v>6068344</v>
      </c>
      <c r="N70" s="410">
        <v>16388</v>
      </c>
      <c r="O70" s="410">
        <v>871626</v>
      </c>
      <c r="P70" s="410">
        <v>549517</v>
      </c>
      <c r="Q70" s="410">
        <v>682620</v>
      </c>
      <c r="R70" s="410">
        <v>19408</v>
      </c>
      <c r="S70" s="410">
        <v>263310</v>
      </c>
      <c r="T70" s="449">
        <v>6910</v>
      </c>
      <c r="U70" s="455">
        <f t="shared" si="18"/>
        <v>14205068</v>
      </c>
    </row>
    <row r="71" spans="1:21" ht="24">
      <c r="A71" s="1" t="str">
        <f t="shared" si="2"/>
        <v>701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4414178</v>
      </c>
      <c r="I71" s="410">
        <v>1308190</v>
      </c>
      <c r="J71" s="410">
        <v>327950</v>
      </c>
      <c r="K71" s="410">
        <v>6800097</v>
      </c>
      <c r="L71" s="410">
        <v>6791175</v>
      </c>
      <c r="M71" s="410">
        <v>20745833</v>
      </c>
      <c r="N71" s="410">
        <v>51905</v>
      </c>
      <c r="O71" s="410">
        <v>2941616</v>
      </c>
      <c r="P71" s="410">
        <v>2638501</v>
      </c>
      <c r="Q71" s="410">
        <v>1293026</v>
      </c>
      <c r="R71" s="410">
        <v>124856</v>
      </c>
      <c r="S71" s="410">
        <v>834119</v>
      </c>
      <c r="T71" s="449">
        <v>21898</v>
      </c>
      <c r="U71" s="455">
        <f t="shared" si="18"/>
        <v>48293344</v>
      </c>
    </row>
    <row r="72" spans="1:21" ht="24">
      <c r="A72" s="1" t="str">
        <f t="shared" si="2"/>
        <v>701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49"/>
      <c r="U72" s="455">
        <f t="shared" si="18"/>
        <v>0</v>
      </c>
    </row>
    <row r="73" spans="1:21" ht="24">
      <c r="A73" s="1" t="str">
        <f t="shared" si="2"/>
        <v>701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701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209272</v>
      </c>
      <c r="I74" s="123">
        <f t="shared" si="20"/>
        <v>346081</v>
      </c>
      <c r="J74" s="123">
        <f t="shared" si="20"/>
        <v>95693</v>
      </c>
      <c r="K74" s="123">
        <f t="shared" si="20"/>
        <v>355188</v>
      </c>
      <c r="L74" s="123">
        <f t="shared" si="20"/>
        <v>2127119</v>
      </c>
      <c r="M74" s="123">
        <f t="shared" si="20"/>
        <v>3296112</v>
      </c>
      <c r="N74" s="123">
        <f t="shared" si="20"/>
        <v>7710</v>
      </c>
      <c r="O74" s="123">
        <f t="shared" si="20"/>
        <v>277133</v>
      </c>
      <c r="P74" s="123">
        <f t="shared" si="20"/>
        <v>165900</v>
      </c>
      <c r="Q74" s="123">
        <f t="shared" si="20"/>
        <v>122633</v>
      </c>
      <c r="R74" s="123">
        <f t="shared" si="20"/>
        <v>18283</v>
      </c>
      <c r="S74" s="123">
        <f t="shared" si="20"/>
        <v>123919</v>
      </c>
      <c r="T74" s="450">
        <f t="shared" si="20"/>
        <v>3250</v>
      </c>
      <c r="U74" s="455">
        <f t="shared" si="18"/>
        <v>7148293</v>
      </c>
    </row>
    <row r="75" spans="1:21" ht="24">
      <c r="A75" s="1" t="str">
        <f t="shared" si="2"/>
        <v>701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v>68072</v>
      </c>
      <c r="I75" s="410">
        <v>4788</v>
      </c>
      <c r="J75" s="410">
        <v>44</v>
      </c>
      <c r="K75" s="410">
        <v>30864</v>
      </c>
      <c r="L75" s="410">
        <v>39937</v>
      </c>
      <c r="M75" s="410">
        <v>91442</v>
      </c>
      <c r="N75" s="410">
        <v>305</v>
      </c>
      <c r="O75" s="410">
        <v>8699</v>
      </c>
      <c r="P75" s="410">
        <v>11431</v>
      </c>
      <c r="Q75" s="410">
        <v>4349</v>
      </c>
      <c r="R75" s="410">
        <v>472</v>
      </c>
      <c r="S75" s="410">
        <v>4912</v>
      </c>
      <c r="T75" s="449">
        <v>128</v>
      </c>
      <c r="U75" s="455">
        <f t="shared" si="18"/>
        <v>265443</v>
      </c>
    </row>
    <row r="76" spans="1:21" ht="24">
      <c r="A76" s="1" t="str">
        <f t="shared" si="2"/>
        <v>701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>
        <v>0</v>
      </c>
      <c r="I76" s="410">
        <v>964</v>
      </c>
      <c r="J76" s="410">
        <v>631</v>
      </c>
      <c r="K76" s="410">
        <v>50743</v>
      </c>
      <c r="L76" s="410">
        <v>66526</v>
      </c>
      <c r="M76" s="410">
        <v>295224</v>
      </c>
      <c r="N76" s="410">
        <v>501</v>
      </c>
      <c r="O76" s="410">
        <v>24074</v>
      </c>
      <c r="P76" s="410">
        <v>11946</v>
      </c>
      <c r="Q76" s="410">
        <v>6978</v>
      </c>
      <c r="R76" s="410">
        <v>1207</v>
      </c>
      <c r="S76" s="410">
        <v>8068</v>
      </c>
      <c r="T76" s="449">
        <v>211</v>
      </c>
      <c r="U76" s="455">
        <f t="shared" si="18"/>
        <v>467073</v>
      </c>
    </row>
    <row r="77" spans="1:21" ht="24">
      <c r="A77" s="1" t="str">
        <f t="shared" si="2"/>
        <v>701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141200</v>
      </c>
      <c r="I77" s="410">
        <v>340329</v>
      </c>
      <c r="J77" s="410">
        <v>95018</v>
      </c>
      <c r="K77" s="410">
        <v>273581</v>
      </c>
      <c r="L77" s="410">
        <v>2020656</v>
      </c>
      <c r="M77" s="410">
        <v>2909446</v>
      </c>
      <c r="N77" s="410">
        <v>6904</v>
      </c>
      <c r="O77" s="410">
        <v>244360</v>
      </c>
      <c r="P77" s="410">
        <v>142523</v>
      </c>
      <c r="Q77" s="410">
        <v>111306</v>
      </c>
      <c r="R77" s="410">
        <v>16604</v>
      </c>
      <c r="S77" s="410">
        <v>110939</v>
      </c>
      <c r="T77" s="449">
        <v>2911</v>
      </c>
      <c r="U77" s="455">
        <f t="shared" si="18"/>
        <v>6415777</v>
      </c>
    </row>
    <row r="78" spans="1:21" ht="24">
      <c r="A78" s="1" t="str">
        <f t="shared" si="2"/>
        <v>701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701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701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>
        <v>0</v>
      </c>
      <c r="I80" s="486">
        <v>0</v>
      </c>
      <c r="J80" s="486">
        <v>2628155</v>
      </c>
      <c r="K80" s="486">
        <v>0</v>
      </c>
      <c r="L80" s="486">
        <v>0</v>
      </c>
      <c r="M80" s="486">
        <v>0</v>
      </c>
      <c r="N80" s="486">
        <v>0</v>
      </c>
      <c r="O80" s="486">
        <v>0</v>
      </c>
      <c r="P80" s="486">
        <v>0</v>
      </c>
      <c r="Q80" s="486">
        <v>0</v>
      </c>
      <c r="R80" s="486">
        <v>0</v>
      </c>
      <c r="S80" s="486">
        <v>0</v>
      </c>
      <c r="T80" s="487">
        <v>0</v>
      </c>
      <c r="U80" s="456">
        <f t="shared" si="18"/>
        <v>2628155</v>
      </c>
    </row>
    <row r="81" spans="1:21" ht="28.5">
      <c r="A81" s="1" t="str">
        <f aca="true" t="shared" si="21" ref="A81:A126">$K$6</f>
        <v>701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30174</v>
      </c>
      <c r="I81" s="108">
        <f aca="true" t="shared" si="23" ref="I81:T81">I82+I85+I86+I87+I88+I89</f>
        <v>261324</v>
      </c>
      <c r="J81" s="108">
        <f t="shared" si="23"/>
        <v>310138</v>
      </c>
      <c r="K81" s="108">
        <f t="shared" si="23"/>
        <v>2249110</v>
      </c>
      <c r="L81" s="108">
        <f t="shared" si="23"/>
        <v>1419285</v>
      </c>
      <c r="M81" s="108">
        <f t="shared" si="23"/>
        <v>8734053</v>
      </c>
      <c r="N81" s="108">
        <f t="shared" si="23"/>
        <v>16380</v>
      </c>
      <c r="O81" s="108">
        <f t="shared" si="23"/>
        <v>1105996</v>
      </c>
      <c r="P81" s="108">
        <f t="shared" si="23"/>
        <v>584947</v>
      </c>
      <c r="Q81" s="108">
        <f t="shared" si="23"/>
        <v>209300</v>
      </c>
      <c r="R81" s="108">
        <f t="shared" si="23"/>
        <v>39399</v>
      </c>
      <c r="S81" s="108">
        <f t="shared" si="23"/>
        <v>263261</v>
      </c>
      <c r="T81" s="108">
        <f t="shared" si="23"/>
        <v>6906</v>
      </c>
      <c r="U81" s="454">
        <f t="shared" si="18"/>
        <v>15230273</v>
      </c>
    </row>
    <row r="82" spans="1:21" ht="27">
      <c r="A82" s="1" t="str">
        <f t="shared" si="21"/>
        <v>701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20087</v>
      </c>
      <c r="I82" s="109">
        <f t="shared" si="24"/>
        <v>2065</v>
      </c>
      <c r="J82" s="109">
        <f t="shared" si="24"/>
        <v>797</v>
      </c>
      <c r="K82" s="109">
        <f t="shared" si="24"/>
        <v>11984</v>
      </c>
      <c r="L82" s="109">
        <f t="shared" si="24"/>
        <v>57858</v>
      </c>
      <c r="M82" s="109">
        <f t="shared" si="24"/>
        <v>364358</v>
      </c>
      <c r="N82" s="109">
        <f t="shared" si="24"/>
        <v>625</v>
      </c>
      <c r="O82" s="109">
        <f t="shared" si="24"/>
        <v>84435</v>
      </c>
      <c r="P82" s="109">
        <f t="shared" si="24"/>
        <v>17924</v>
      </c>
      <c r="Q82" s="109">
        <f t="shared" si="24"/>
        <v>9281</v>
      </c>
      <c r="R82" s="109">
        <f t="shared" si="24"/>
        <v>1504</v>
      </c>
      <c r="S82" s="109">
        <f t="shared" si="24"/>
        <v>10053</v>
      </c>
      <c r="T82" s="448">
        <f t="shared" si="24"/>
        <v>263</v>
      </c>
      <c r="U82" s="455">
        <f t="shared" si="18"/>
        <v>581234</v>
      </c>
    </row>
    <row r="83" spans="1:21" ht="12.75">
      <c r="A83" s="1" t="str">
        <f t="shared" si="21"/>
        <v>701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>
        <v>0</v>
      </c>
      <c r="I83" s="116">
        <v>1</v>
      </c>
      <c r="J83" s="116">
        <v>0</v>
      </c>
      <c r="K83" s="116">
        <v>11</v>
      </c>
      <c r="L83" s="116">
        <v>48</v>
      </c>
      <c r="M83" s="116">
        <v>167</v>
      </c>
      <c r="N83" s="116">
        <v>0</v>
      </c>
      <c r="O83" s="116">
        <v>9</v>
      </c>
      <c r="P83" s="116">
        <v>13</v>
      </c>
      <c r="Q83" s="116">
        <v>6</v>
      </c>
      <c r="R83" s="116">
        <v>1</v>
      </c>
      <c r="S83" s="116">
        <v>10</v>
      </c>
      <c r="T83" s="447">
        <v>0</v>
      </c>
      <c r="U83" s="455">
        <f t="shared" si="18"/>
        <v>266</v>
      </c>
    </row>
    <row r="84" spans="1:21" ht="12.75">
      <c r="A84" s="1" t="str">
        <f t="shared" si="21"/>
        <v>701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20087</v>
      </c>
      <c r="I84" s="116">
        <v>2064</v>
      </c>
      <c r="J84" s="116">
        <v>797</v>
      </c>
      <c r="K84" s="116">
        <v>11973</v>
      </c>
      <c r="L84" s="116">
        <v>57810</v>
      </c>
      <c r="M84" s="116">
        <v>364191</v>
      </c>
      <c r="N84" s="116">
        <v>625</v>
      </c>
      <c r="O84" s="116">
        <v>84426</v>
      </c>
      <c r="P84" s="116">
        <v>17911</v>
      </c>
      <c r="Q84" s="116">
        <v>9275</v>
      </c>
      <c r="R84" s="116">
        <v>1503</v>
      </c>
      <c r="S84" s="116">
        <v>10043</v>
      </c>
      <c r="T84" s="447">
        <v>263</v>
      </c>
      <c r="U84" s="455">
        <f t="shared" si="18"/>
        <v>580968</v>
      </c>
    </row>
    <row r="85" spans="1:21" ht="27">
      <c r="A85" s="1" t="str">
        <f t="shared" si="21"/>
        <v>701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8376</v>
      </c>
      <c r="I85" s="116">
        <v>6939</v>
      </c>
      <c r="J85" s="116">
        <v>295864</v>
      </c>
      <c r="K85" s="116">
        <v>56781</v>
      </c>
      <c r="L85" s="116">
        <v>100788</v>
      </c>
      <c r="M85" s="116">
        <v>1271855</v>
      </c>
      <c r="N85" s="116">
        <v>2378</v>
      </c>
      <c r="O85" s="116">
        <v>189770</v>
      </c>
      <c r="P85" s="116">
        <v>196980</v>
      </c>
      <c r="Q85" s="116">
        <v>36196</v>
      </c>
      <c r="R85" s="116">
        <v>5719</v>
      </c>
      <c r="S85" s="116">
        <v>38214</v>
      </c>
      <c r="T85" s="447">
        <v>1002</v>
      </c>
      <c r="U85" s="455">
        <f t="shared" si="18"/>
        <v>2210862</v>
      </c>
    </row>
    <row r="86" spans="1:21" ht="40.5">
      <c r="A86" s="1" t="str">
        <f t="shared" si="21"/>
        <v>701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0</v>
      </c>
      <c r="I86" s="116">
        <v>129430</v>
      </c>
      <c r="J86" s="116">
        <v>3880</v>
      </c>
      <c r="K86" s="116">
        <v>1157048</v>
      </c>
      <c r="L86" s="116">
        <v>567743</v>
      </c>
      <c r="M86" s="116">
        <v>2664264</v>
      </c>
      <c r="N86" s="116">
        <v>5550</v>
      </c>
      <c r="O86" s="116">
        <v>318390</v>
      </c>
      <c r="P86" s="116">
        <v>159034</v>
      </c>
      <c r="Q86" s="116">
        <v>50323</v>
      </c>
      <c r="R86" s="116">
        <v>13350</v>
      </c>
      <c r="S86" s="116">
        <v>89207</v>
      </c>
      <c r="T86" s="447">
        <v>2340</v>
      </c>
      <c r="U86" s="455">
        <f t="shared" si="18"/>
        <v>5160559</v>
      </c>
    </row>
    <row r="87" spans="1:21" ht="27">
      <c r="A87" s="1" t="str">
        <f t="shared" si="21"/>
        <v>701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1711</v>
      </c>
      <c r="I87" s="116">
        <v>122890</v>
      </c>
      <c r="J87" s="116">
        <v>9597</v>
      </c>
      <c r="K87" s="116">
        <v>1023297</v>
      </c>
      <c r="L87" s="116">
        <v>692896</v>
      </c>
      <c r="M87" s="116">
        <v>4433576</v>
      </c>
      <c r="N87" s="116">
        <v>7827</v>
      </c>
      <c r="O87" s="116">
        <v>513401</v>
      </c>
      <c r="P87" s="116">
        <v>211009</v>
      </c>
      <c r="Q87" s="116">
        <v>113500</v>
      </c>
      <c r="R87" s="116">
        <v>18826</v>
      </c>
      <c r="S87" s="116">
        <v>125787</v>
      </c>
      <c r="T87" s="447">
        <v>3301</v>
      </c>
      <c r="U87" s="455">
        <f t="shared" si="18"/>
        <v>7277618</v>
      </c>
    </row>
    <row r="88" spans="1:21" ht="27">
      <c r="A88" s="1" t="str">
        <f t="shared" si="21"/>
        <v>701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701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447"/>
      <c r="U89" s="455">
        <f t="shared" si="18"/>
        <v>0</v>
      </c>
    </row>
    <row r="90" spans="1:21" ht="14.25">
      <c r="A90" s="1" t="str">
        <f t="shared" si="21"/>
        <v>701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0</v>
      </c>
      <c r="I90" s="107">
        <f t="shared" si="25"/>
        <v>41671</v>
      </c>
      <c r="J90" s="107">
        <f t="shared" si="25"/>
        <v>2200</v>
      </c>
      <c r="K90" s="107">
        <f t="shared" si="25"/>
        <v>263342</v>
      </c>
      <c r="L90" s="107">
        <f t="shared" si="25"/>
        <v>375595</v>
      </c>
      <c r="M90" s="107">
        <f t="shared" si="25"/>
        <v>866684</v>
      </c>
      <c r="N90" s="107">
        <f t="shared" si="25"/>
        <v>1861</v>
      </c>
      <c r="O90" s="107">
        <f t="shared" si="25"/>
        <v>66758</v>
      </c>
      <c r="P90" s="107">
        <f t="shared" si="25"/>
        <v>49166</v>
      </c>
      <c r="Q90" s="107">
        <f t="shared" si="25"/>
        <v>25847</v>
      </c>
      <c r="R90" s="107">
        <f t="shared" si="25"/>
        <v>4469</v>
      </c>
      <c r="S90" s="107">
        <f t="shared" si="25"/>
        <v>29864</v>
      </c>
      <c r="T90" s="460">
        <f t="shared" si="25"/>
        <v>783</v>
      </c>
      <c r="U90" s="454">
        <f t="shared" si="18"/>
        <v>1728240</v>
      </c>
    </row>
    <row r="91" spans="1:21" ht="27">
      <c r="A91" s="1" t="str">
        <f t="shared" si="21"/>
        <v>701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0</v>
      </c>
      <c r="I91" s="116">
        <v>40316</v>
      </c>
      <c r="J91" s="116">
        <v>1520</v>
      </c>
      <c r="K91" s="116">
        <v>170499</v>
      </c>
      <c r="L91" s="116">
        <v>335606</v>
      </c>
      <c r="M91" s="116">
        <v>547257</v>
      </c>
      <c r="N91" s="116">
        <v>1328</v>
      </c>
      <c r="O91" s="116">
        <v>58702</v>
      </c>
      <c r="P91" s="116">
        <v>37196</v>
      </c>
      <c r="Q91" s="116">
        <v>17936</v>
      </c>
      <c r="R91" s="116">
        <v>3196</v>
      </c>
      <c r="S91" s="116">
        <v>21353</v>
      </c>
      <c r="T91" s="447">
        <v>560</v>
      </c>
      <c r="U91" s="455">
        <f t="shared" si="18"/>
        <v>1235469</v>
      </c>
    </row>
    <row r="92" spans="1:21" ht="27">
      <c r="A92" s="1" t="str">
        <f t="shared" si="21"/>
        <v>701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701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701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27.75" thickBot="1">
      <c r="A95" s="1" t="str">
        <f t="shared" si="21"/>
        <v>701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0</v>
      </c>
      <c r="I95" s="365">
        <v>1355</v>
      </c>
      <c r="J95" s="365">
        <v>680</v>
      </c>
      <c r="K95" s="365">
        <v>92843</v>
      </c>
      <c r="L95" s="365">
        <v>39989</v>
      </c>
      <c r="M95" s="365">
        <v>319427</v>
      </c>
      <c r="N95" s="365">
        <v>533</v>
      </c>
      <c r="O95" s="365">
        <v>8056</v>
      </c>
      <c r="P95" s="365">
        <v>11970</v>
      </c>
      <c r="Q95" s="365">
        <v>7911</v>
      </c>
      <c r="R95" s="365">
        <v>1273</v>
      </c>
      <c r="S95" s="365">
        <v>8511</v>
      </c>
      <c r="T95" s="452">
        <v>223</v>
      </c>
      <c r="U95" s="456">
        <f t="shared" si="18"/>
        <v>492771</v>
      </c>
    </row>
    <row r="96" spans="1:21" ht="14.25">
      <c r="A96" s="1" t="str">
        <f t="shared" si="21"/>
        <v>701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84866</v>
      </c>
      <c r="I96" s="107">
        <f t="shared" si="26"/>
        <v>251933</v>
      </c>
      <c r="J96" s="107">
        <f t="shared" si="26"/>
        <v>15174</v>
      </c>
      <c r="K96" s="107">
        <f t="shared" si="26"/>
        <v>1924381</v>
      </c>
      <c r="L96" s="107">
        <f t="shared" si="26"/>
        <v>1595603</v>
      </c>
      <c r="M96" s="107">
        <f t="shared" si="26"/>
        <v>4433530</v>
      </c>
      <c r="N96" s="107">
        <f t="shared" si="26"/>
        <v>11932</v>
      </c>
      <c r="O96" s="107">
        <f t="shared" si="26"/>
        <v>2018931</v>
      </c>
      <c r="P96" s="107">
        <f t="shared" si="26"/>
        <v>314627</v>
      </c>
      <c r="Q96" s="107">
        <f t="shared" si="26"/>
        <v>180599</v>
      </c>
      <c r="R96" s="107">
        <f t="shared" si="26"/>
        <v>28609</v>
      </c>
      <c r="S96" s="107">
        <f t="shared" si="26"/>
        <v>191149</v>
      </c>
      <c r="T96" s="460">
        <f t="shared" si="26"/>
        <v>5015</v>
      </c>
      <c r="U96" s="454">
        <f t="shared" si="18"/>
        <v>11056349</v>
      </c>
    </row>
    <row r="97" spans="1:21" ht="27">
      <c r="A97" s="1" t="str">
        <f t="shared" si="21"/>
        <v>701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24993</v>
      </c>
      <c r="I97" s="116">
        <v>234096</v>
      </c>
      <c r="J97" s="116">
        <v>10656</v>
      </c>
      <c r="K97" s="116">
        <v>888137</v>
      </c>
      <c r="L97" s="116">
        <v>1096436</v>
      </c>
      <c r="M97" s="116">
        <v>3277839</v>
      </c>
      <c r="N97" s="116">
        <v>8392</v>
      </c>
      <c r="O97" s="116">
        <v>1734434</v>
      </c>
      <c r="P97" s="116">
        <v>223834</v>
      </c>
      <c r="Q97" s="116">
        <v>126059</v>
      </c>
      <c r="R97" s="116">
        <v>20137</v>
      </c>
      <c r="S97" s="116">
        <v>134544</v>
      </c>
      <c r="T97" s="447">
        <v>3531</v>
      </c>
      <c r="U97" s="455">
        <f t="shared" si="18"/>
        <v>7783088</v>
      </c>
    </row>
    <row r="98" spans="1:21" ht="27">
      <c r="A98" s="1" t="str">
        <f t="shared" si="21"/>
        <v>701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701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701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701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59025</v>
      </c>
      <c r="I101" s="116">
        <v>10802</v>
      </c>
      <c r="J101" s="116">
        <v>2934</v>
      </c>
      <c r="K101" s="116">
        <v>162510</v>
      </c>
      <c r="L101" s="116">
        <v>402585</v>
      </c>
      <c r="M101" s="116">
        <v>1082653</v>
      </c>
      <c r="N101" s="116">
        <v>2294</v>
      </c>
      <c r="O101" s="116">
        <v>267713</v>
      </c>
      <c r="P101" s="116">
        <v>62993</v>
      </c>
      <c r="Q101" s="116">
        <v>36101</v>
      </c>
      <c r="R101" s="116">
        <v>5519</v>
      </c>
      <c r="S101" s="116">
        <v>36874</v>
      </c>
      <c r="T101" s="447">
        <v>967</v>
      </c>
      <c r="U101" s="455">
        <f t="shared" si="27"/>
        <v>2132970</v>
      </c>
    </row>
    <row r="102" spans="1:21" ht="27.75" thickBot="1">
      <c r="A102" s="1" t="str">
        <f t="shared" si="21"/>
        <v>701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117">
        <v>848</v>
      </c>
      <c r="I102" s="116">
        <v>7035</v>
      </c>
      <c r="J102" s="116">
        <v>1584</v>
      </c>
      <c r="K102" s="116">
        <v>873734</v>
      </c>
      <c r="L102" s="116">
        <v>96582</v>
      </c>
      <c r="M102" s="116">
        <v>73038</v>
      </c>
      <c r="N102" s="116">
        <v>1246</v>
      </c>
      <c r="O102" s="116">
        <v>16784</v>
      </c>
      <c r="P102" s="116">
        <v>27800</v>
      </c>
      <c r="Q102" s="116">
        <v>18439</v>
      </c>
      <c r="R102" s="116">
        <v>2953</v>
      </c>
      <c r="S102" s="116">
        <v>19731</v>
      </c>
      <c r="T102" s="447">
        <v>517</v>
      </c>
      <c r="U102" s="456">
        <f t="shared" si="27"/>
        <v>1140291</v>
      </c>
    </row>
    <row r="103" spans="1:21" ht="15" thickBot="1">
      <c r="A103" s="1" t="str">
        <f t="shared" si="21"/>
        <v>701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3"/>
      <c r="U103" s="464">
        <f t="shared" si="27"/>
        <v>0</v>
      </c>
    </row>
    <row r="104" spans="1:21" ht="29.25" thickBot="1">
      <c r="A104" s="1" t="str">
        <f t="shared" si="21"/>
        <v>701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498"/>
      <c r="U104" s="464">
        <f t="shared" si="27"/>
        <v>0</v>
      </c>
    </row>
    <row r="105" spans="1:21" ht="16.5" thickBot="1">
      <c r="A105" s="1" t="str">
        <f t="shared" si="21"/>
        <v>701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122542937</v>
      </c>
      <c r="I105" s="128">
        <f t="shared" si="28"/>
        <v>2953805</v>
      </c>
      <c r="J105" s="128">
        <f t="shared" si="28"/>
        <v>19381356</v>
      </c>
      <c r="K105" s="128">
        <f t="shared" si="28"/>
        <v>23285373</v>
      </c>
      <c r="L105" s="128">
        <f t="shared" si="28"/>
        <v>20102933</v>
      </c>
      <c r="M105" s="128">
        <f t="shared" si="28"/>
        <v>58412468</v>
      </c>
      <c r="N105" s="128">
        <f t="shared" si="28"/>
        <v>204934</v>
      </c>
      <c r="O105" s="128">
        <f t="shared" si="28"/>
        <v>9020406</v>
      </c>
      <c r="P105" s="128">
        <f t="shared" si="28"/>
        <v>7588105</v>
      </c>
      <c r="Q105" s="128">
        <f t="shared" si="28"/>
        <v>7391957</v>
      </c>
      <c r="R105" s="128">
        <f t="shared" si="28"/>
        <v>455244</v>
      </c>
      <c r="S105" s="128">
        <f t="shared" si="28"/>
        <v>3292355</v>
      </c>
      <c r="T105" s="453">
        <f t="shared" si="28"/>
        <v>86405</v>
      </c>
      <c r="U105" s="464">
        <f t="shared" si="28"/>
        <v>274718278</v>
      </c>
    </row>
    <row r="106" spans="1:21" ht="17.25" thickBot="1">
      <c r="A106" s="1" t="str">
        <f t="shared" si="21"/>
        <v>701</v>
      </c>
      <c r="B106" s="103" t="s">
        <v>341</v>
      </c>
      <c r="C106" s="172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4.25">
      <c r="A107" s="1" t="str">
        <f t="shared" si="21"/>
        <v>701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1824097</v>
      </c>
      <c r="I107" s="107">
        <f t="shared" si="29"/>
        <v>266046</v>
      </c>
      <c r="J107" s="107">
        <f t="shared" si="29"/>
        <v>2822</v>
      </c>
      <c r="K107" s="107">
        <f t="shared" si="29"/>
        <v>2183898</v>
      </c>
      <c r="L107" s="107">
        <f t="shared" si="29"/>
        <v>2365012</v>
      </c>
      <c r="M107" s="107">
        <f t="shared" si="29"/>
        <v>8067337</v>
      </c>
      <c r="N107" s="107">
        <f t="shared" si="29"/>
        <v>19153</v>
      </c>
      <c r="O107" s="107">
        <f t="shared" si="29"/>
        <v>1056226</v>
      </c>
      <c r="P107" s="107">
        <f t="shared" si="29"/>
        <v>537963</v>
      </c>
      <c r="Q107" s="107">
        <f t="shared" si="29"/>
        <v>1117485</v>
      </c>
      <c r="R107" s="107">
        <f t="shared" si="29"/>
        <v>46059</v>
      </c>
      <c r="S107" s="107">
        <f t="shared" si="29"/>
        <v>307744</v>
      </c>
      <c r="T107" s="460">
        <f t="shared" si="29"/>
        <v>8076</v>
      </c>
      <c r="U107" s="454">
        <f aca="true" t="shared" si="30" ref="U107:U126">SUM(H107:T107)</f>
        <v>17801918</v>
      </c>
    </row>
    <row r="108" spans="1:21" ht="13.5">
      <c r="A108" s="1" t="str">
        <f t="shared" si="21"/>
        <v>701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1248879</v>
      </c>
      <c r="I108" s="109">
        <f t="shared" si="31"/>
        <v>216753</v>
      </c>
      <c r="J108" s="109">
        <f t="shared" si="31"/>
        <v>2089</v>
      </c>
      <c r="K108" s="109">
        <f t="shared" si="31"/>
        <v>1656627</v>
      </c>
      <c r="L108" s="109">
        <f t="shared" si="31"/>
        <v>1764664</v>
      </c>
      <c r="M108" s="109">
        <f t="shared" si="31"/>
        <v>6243641</v>
      </c>
      <c r="N108" s="109">
        <f t="shared" si="31"/>
        <v>14317</v>
      </c>
      <c r="O108" s="109">
        <f t="shared" si="31"/>
        <v>783897</v>
      </c>
      <c r="P108" s="109">
        <f t="shared" si="31"/>
        <v>382952</v>
      </c>
      <c r="Q108" s="109">
        <f t="shared" si="31"/>
        <v>722926</v>
      </c>
      <c r="R108" s="109">
        <f t="shared" si="31"/>
        <v>34428</v>
      </c>
      <c r="S108" s="109">
        <f t="shared" si="31"/>
        <v>230033</v>
      </c>
      <c r="T108" s="448">
        <f t="shared" si="31"/>
        <v>6037</v>
      </c>
      <c r="U108" s="455">
        <f t="shared" si="30"/>
        <v>13307243</v>
      </c>
    </row>
    <row r="109" spans="1:21" ht="13.5">
      <c r="A109" s="1" t="str">
        <f t="shared" si="21"/>
        <v>701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681851</v>
      </c>
      <c r="I109" s="413">
        <v>182809</v>
      </c>
      <c r="J109" s="413">
        <v>1566</v>
      </c>
      <c r="K109" s="413">
        <v>1400028</v>
      </c>
      <c r="L109" s="413">
        <v>1533164</v>
      </c>
      <c r="M109" s="413">
        <v>4576652</v>
      </c>
      <c r="N109" s="413">
        <v>10733</v>
      </c>
      <c r="O109" s="413">
        <v>512195</v>
      </c>
      <c r="P109" s="413">
        <v>253065</v>
      </c>
      <c r="Q109" s="413">
        <v>621248</v>
      </c>
      <c r="R109" s="413">
        <v>25810</v>
      </c>
      <c r="S109" s="413">
        <v>172448</v>
      </c>
      <c r="T109" s="451">
        <v>4526</v>
      </c>
      <c r="U109" s="455">
        <f t="shared" si="30"/>
        <v>9976095</v>
      </c>
    </row>
    <row r="110" spans="1:21" ht="13.5">
      <c r="A110" s="1" t="str">
        <f t="shared" si="21"/>
        <v>701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567028</v>
      </c>
      <c r="I110" s="413">
        <v>33944</v>
      </c>
      <c r="J110" s="413">
        <v>523</v>
      </c>
      <c r="K110" s="413">
        <v>256599</v>
      </c>
      <c r="L110" s="413">
        <v>231500</v>
      </c>
      <c r="M110" s="413">
        <v>1666989</v>
      </c>
      <c r="N110" s="413">
        <v>3584</v>
      </c>
      <c r="O110" s="413">
        <v>271702</v>
      </c>
      <c r="P110" s="413">
        <v>129887</v>
      </c>
      <c r="Q110" s="413">
        <v>101678</v>
      </c>
      <c r="R110" s="413">
        <v>8618</v>
      </c>
      <c r="S110" s="413">
        <v>57585</v>
      </c>
      <c r="T110" s="451">
        <v>1511</v>
      </c>
      <c r="U110" s="455">
        <f t="shared" si="30"/>
        <v>3331148</v>
      </c>
    </row>
    <row r="111" spans="1:21" ht="27.75" thickBot="1">
      <c r="A111" s="1" t="str">
        <f t="shared" si="21"/>
        <v>701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v>575218</v>
      </c>
      <c r="I111" s="477">
        <v>49293</v>
      </c>
      <c r="J111" s="477">
        <v>733</v>
      </c>
      <c r="K111" s="477">
        <v>527271</v>
      </c>
      <c r="L111" s="477">
        <v>600348</v>
      </c>
      <c r="M111" s="477">
        <v>1823696</v>
      </c>
      <c r="N111" s="477">
        <v>4836</v>
      </c>
      <c r="O111" s="477">
        <v>272329</v>
      </c>
      <c r="P111" s="477">
        <v>155011</v>
      </c>
      <c r="Q111" s="477">
        <v>394559</v>
      </c>
      <c r="R111" s="477">
        <v>11631</v>
      </c>
      <c r="S111" s="477">
        <v>77711</v>
      </c>
      <c r="T111" s="478">
        <v>2039</v>
      </c>
      <c r="U111" s="456">
        <f t="shared" si="30"/>
        <v>4494675</v>
      </c>
    </row>
    <row r="112" spans="1:21" ht="14.25">
      <c r="A112" s="1" t="str">
        <f t="shared" si="21"/>
        <v>701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39413994</v>
      </c>
      <c r="I112" s="107">
        <f aca="true" t="shared" si="32" ref="I112:T112">SUM(I113:I117)</f>
        <v>3978002</v>
      </c>
      <c r="J112" s="107">
        <f t="shared" si="32"/>
        <v>8510174</v>
      </c>
      <c r="K112" s="107">
        <f t="shared" si="32"/>
        <v>29729239</v>
      </c>
      <c r="L112" s="107">
        <f t="shared" si="32"/>
        <v>47406944</v>
      </c>
      <c r="M112" s="107">
        <f t="shared" si="32"/>
        <v>141820934</v>
      </c>
      <c r="N112" s="107">
        <f t="shared" si="32"/>
        <v>377096</v>
      </c>
      <c r="O112" s="107">
        <f t="shared" si="32"/>
        <v>21150744</v>
      </c>
      <c r="P112" s="107">
        <f t="shared" si="32"/>
        <v>12764237</v>
      </c>
      <c r="Q112" s="107">
        <f t="shared" si="32"/>
        <v>30901053</v>
      </c>
      <c r="R112" s="107">
        <f t="shared" si="32"/>
        <v>1470556</v>
      </c>
      <c r="S112" s="107">
        <f t="shared" si="32"/>
        <v>5027904</v>
      </c>
      <c r="T112" s="460">
        <f t="shared" si="32"/>
        <v>159621</v>
      </c>
      <c r="U112" s="454">
        <f t="shared" si="30"/>
        <v>342710498</v>
      </c>
    </row>
    <row r="113" spans="1:21" ht="13.5">
      <c r="A113" s="1" t="str">
        <f t="shared" si="21"/>
        <v>701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1400691</v>
      </c>
      <c r="I113" s="413">
        <v>220934</v>
      </c>
      <c r="J113" s="413">
        <v>1821</v>
      </c>
      <c r="K113" s="413">
        <v>1521814</v>
      </c>
      <c r="L113" s="413">
        <v>1697823</v>
      </c>
      <c r="M113" s="413">
        <v>4247949</v>
      </c>
      <c r="N113" s="413">
        <v>12488</v>
      </c>
      <c r="O113" s="413">
        <v>762521</v>
      </c>
      <c r="P113" s="413">
        <v>643746</v>
      </c>
      <c r="Q113" s="413">
        <v>863934</v>
      </c>
      <c r="R113" s="413">
        <v>30038</v>
      </c>
      <c r="S113" s="413">
        <v>200706</v>
      </c>
      <c r="T113" s="451">
        <v>5267</v>
      </c>
      <c r="U113" s="455">
        <f t="shared" si="30"/>
        <v>11609732</v>
      </c>
    </row>
    <row r="114" spans="1:21" ht="13.5">
      <c r="A114" s="1" t="str">
        <f t="shared" si="21"/>
        <v>701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260889</v>
      </c>
      <c r="I114" s="413">
        <v>114452</v>
      </c>
      <c r="J114" s="413">
        <v>1251</v>
      </c>
      <c r="K114" s="413">
        <v>972340</v>
      </c>
      <c r="L114" s="413">
        <v>1178458</v>
      </c>
      <c r="M114" s="413">
        <v>3341822</v>
      </c>
      <c r="N114" s="413">
        <v>8589</v>
      </c>
      <c r="O114" s="413">
        <v>343712</v>
      </c>
      <c r="P114" s="413">
        <v>711044</v>
      </c>
      <c r="Q114" s="413">
        <v>882190</v>
      </c>
      <c r="R114" s="413">
        <v>20635</v>
      </c>
      <c r="S114" s="413">
        <v>137904</v>
      </c>
      <c r="T114" s="451">
        <v>3618</v>
      </c>
      <c r="U114" s="455">
        <f t="shared" si="30"/>
        <v>7976904</v>
      </c>
    </row>
    <row r="115" spans="1:21" ht="13.5">
      <c r="A115" s="1" t="str">
        <f t="shared" si="21"/>
        <v>701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37752414</v>
      </c>
      <c r="I115" s="413">
        <v>3642616</v>
      </c>
      <c r="J115" s="413">
        <v>8507102</v>
      </c>
      <c r="K115" s="413">
        <v>27235085</v>
      </c>
      <c r="L115" s="413">
        <v>44530663</v>
      </c>
      <c r="M115" s="413">
        <v>134231163</v>
      </c>
      <c r="N115" s="413">
        <v>356019</v>
      </c>
      <c r="O115" s="413">
        <v>20044511</v>
      </c>
      <c r="P115" s="413">
        <v>11409447</v>
      </c>
      <c r="Q115" s="413">
        <v>29154929</v>
      </c>
      <c r="R115" s="413">
        <v>1419883</v>
      </c>
      <c r="S115" s="413">
        <v>4689294</v>
      </c>
      <c r="T115" s="451">
        <v>150736</v>
      </c>
      <c r="U115" s="455">
        <f t="shared" si="30"/>
        <v>323123862</v>
      </c>
    </row>
    <row r="116" spans="1:21" ht="27">
      <c r="A116" s="1" t="str">
        <f t="shared" si="21"/>
        <v>701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51"/>
      <c r="U116" s="455">
        <f t="shared" si="30"/>
        <v>0</v>
      </c>
    </row>
    <row r="117" spans="1:21" ht="27.75" thickBot="1">
      <c r="A117" s="1" t="str">
        <f t="shared" si="21"/>
        <v>701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/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8"/>
      <c r="U117" s="456">
        <f t="shared" si="30"/>
        <v>0</v>
      </c>
    </row>
    <row r="118" spans="1:21" ht="15" thickBot="1">
      <c r="A118" s="1" t="str">
        <f t="shared" si="21"/>
        <v>701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>
        <v>9408</v>
      </c>
      <c r="I118" s="522">
        <v>43857</v>
      </c>
      <c r="J118" s="522">
        <v>259</v>
      </c>
      <c r="K118" s="522">
        <v>140355</v>
      </c>
      <c r="L118" s="522">
        <v>264450</v>
      </c>
      <c r="M118" s="522">
        <v>708569</v>
      </c>
      <c r="N118" s="522">
        <v>1777</v>
      </c>
      <c r="O118" s="522">
        <v>398159</v>
      </c>
      <c r="P118" s="522">
        <v>30616</v>
      </c>
      <c r="Q118" s="522">
        <v>20911</v>
      </c>
      <c r="R118" s="522">
        <v>4274</v>
      </c>
      <c r="S118" s="522">
        <v>28560</v>
      </c>
      <c r="T118" s="523">
        <v>749</v>
      </c>
      <c r="U118" s="464">
        <f t="shared" si="30"/>
        <v>1651944</v>
      </c>
    </row>
    <row r="119" spans="1:21" ht="15" thickBot="1">
      <c r="A119" s="1" t="str">
        <f t="shared" si="21"/>
        <v>701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222718</v>
      </c>
      <c r="I119" s="522">
        <v>208846</v>
      </c>
      <c r="J119" s="522">
        <v>1885</v>
      </c>
      <c r="K119" s="522">
        <v>1043333</v>
      </c>
      <c r="L119" s="522">
        <v>1800317</v>
      </c>
      <c r="M119" s="522">
        <v>6386951</v>
      </c>
      <c r="N119" s="522">
        <v>12917</v>
      </c>
      <c r="O119" s="522">
        <v>766466</v>
      </c>
      <c r="P119" s="522">
        <v>324491</v>
      </c>
      <c r="Q119" s="522">
        <v>993761</v>
      </c>
      <c r="R119" s="522">
        <v>31062</v>
      </c>
      <c r="S119" s="522">
        <v>207536</v>
      </c>
      <c r="T119" s="523">
        <v>5447</v>
      </c>
      <c r="U119" s="464">
        <f t="shared" si="30"/>
        <v>12005730</v>
      </c>
    </row>
    <row r="120" spans="1:21" ht="15" thickBot="1">
      <c r="A120" s="1" t="str">
        <f t="shared" si="21"/>
        <v>701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>
        <v>620</v>
      </c>
      <c r="I120" s="522">
        <v>15067</v>
      </c>
      <c r="J120" s="522">
        <v>728</v>
      </c>
      <c r="K120" s="522">
        <v>10817</v>
      </c>
      <c r="L120" s="522">
        <v>399929</v>
      </c>
      <c r="M120" s="522">
        <v>16522</v>
      </c>
      <c r="N120" s="522">
        <v>564</v>
      </c>
      <c r="O120" s="522">
        <v>9784</v>
      </c>
      <c r="P120" s="522">
        <v>12785</v>
      </c>
      <c r="Q120" s="522">
        <v>47184</v>
      </c>
      <c r="R120" s="522">
        <v>1357</v>
      </c>
      <c r="S120" s="522">
        <v>9071</v>
      </c>
      <c r="T120" s="523">
        <v>238</v>
      </c>
      <c r="U120" s="464">
        <f t="shared" si="30"/>
        <v>524666</v>
      </c>
    </row>
    <row r="121" spans="1:21" ht="15" thickBot="1">
      <c r="A121" s="1" t="str">
        <f t="shared" si="21"/>
        <v>701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129">
        <v>7374759</v>
      </c>
      <c r="I121" s="522">
        <v>104036</v>
      </c>
      <c r="J121" s="522">
        <v>2863</v>
      </c>
      <c r="K121" s="522">
        <v>1243185</v>
      </c>
      <c r="L121" s="522">
        <v>875314</v>
      </c>
      <c r="M121" s="522">
        <v>4020039</v>
      </c>
      <c r="N121" s="522">
        <v>19623</v>
      </c>
      <c r="O121" s="522">
        <v>554442</v>
      </c>
      <c r="P121" s="522">
        <v>513208</v>
      </c>
      <c r="Q121" s="522">
        <v>272599</v>
      </c>
      <c r="R121" s="522">
        <v>47189</v>
      </c>
      <c r="S121" s="522">
        <v>315286</v>
      </c>
      <c r="T121" s="523">
        <v>8275</v>
      </c>
      <c r="U121" s="464">
        <f t="shared" si="30"/>
        <v>15350818</v>
      </c>
    </row>
    <row r="122" spans="1:21" ht="29.25" thickBot="1">
      <c r="A122" s="1" t="str">
        <f t="shared" si="21"/>
        <v>701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>
        <v>61468</v>
      </c>
      <c r="I122" s="522">
        <v>17787</v>
      </c>
      <c r="J122" s="522">
        <v>39</v>
      </c>
      <c r="K122" s="522">
        <v>34169</v>
      </c>
      <c r="L122" s="522">
        <v>109307</v>
      </c>
      <c r="M122" s="522">
        <v>6584</v>
      </c>
      <c r="N122" s="522">
        <v>271</v>
      </c>
      <c r="O122" s="522">
        <v>3638</v>
      </c>
      <c r="P122" s="522">
        <v>4502</v>
      </c>
      <c r="Q122" s="522">
        <v>9286</v>
      </c>
      <c r="R122" s="522">
        <v>652</v>
      </c>
      <c r="S122" s="522">
        <v>4358</v>
      </c>
      <c r="T122" s="523">
        <v>114</v>
      </c>
      <c r="U122" s="464">
        <f t="shared" si="30"/>
        <v>252175</v>
      </c>
    </row>
    <row r="123" spans="1:21" ht="29.25" thickBot="1">
      <c r="A123" s="1" t="str">
        <f t="shared" si="21"/>
        <v>701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>
        <v>0</v>
      </c>
      <c r="I123" s="528">
        <v>1404</v>
      </c>
      <c r="J123" s="528">
        <v>115</v>
      </c>
      <c r="K123" s="528">
        <v>237636</v>
      </c>
      <c r="L123" s="528">
        <v>25154</v>
      </c>
      <c r="M123" s="528">
        <v>427583</v>
      </c>
      <c r="N123" s="528">
        <v>790</v>
      </c>
      <c r="O123" s="528">
        <v>11439</v>
      </c>
      <c r="P123" s="528">
        <v>12377</v>
      </c>
      <c r="Q123" s="528">
        <v>4141</v>
      </c>
      <c r="R123" s="528">
        <v>1902</v>
      </c>
      <c r="S123" s="528">
        <v>12708</v>
      </c>
      <c r="T123" s="529">
        <v>333</v>
      </c>
      <c r="U123" s="520">
        <f t="shared" si="30"/>
        <v>735582</v>
      </c>
    </row>
    <row r="124" spans="1:21" s="404" customFormat="1" ht="16.5" thickBot="1">
      <c r="A124" s="404" t="str">
        <f t="shared" si="21"/>
        <v>701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48907064</v>
      </c>
      <c r="I124" s="473">
        <f aca="true" t="shared" si="33" ref="I124:T124">I123+I122+I121+I1161+I120+I119+I118+I112+I107</f>
        <v>4635045</v>
      </c>
      <c r="J124" s="473">
        <f t="shared" si="33"/>
        <v>8518885</v>
      </c>
      <c r="K124" s="473">
        <f t="shared" si="33"/>
        <v>34622632</v>
      </c>
      <c r="L124" s="473">
        <f t="shared" si="33"/>
        <v>53246427</v>
      </c>
      <c r="M124" s="473">
        <f t="shared" si="33"/>
        <v>161454519</v>
      </c>
      <c r="N124" s="473">
        <f t="shared" si="33"/>
        <v>432191</v>
      </c>
      <c r="O124" s="473">
        <f t="shared" si="33"/>
        <v>23950898</v>
      </c>
      <c r="P124" s="473">
        <f t="shared" si="33"/>
        <v>14200179</v>
      </c>
      <c r="Q124" s="473">
        <f t="shared" si="33"/>
        <v>33366420</v>
      </c>
      <c r="R124" s="473">
        <f t="shared" si="33"/>
        <v>1603051</v>
      </c>
      <c r="S124" s="473">
        <f t="shared" si="33"/>
        <v>5913167</v>
      </c>
      <c r="T124" s="474">
        <f t="shared" si="33"/>
        <v>182853</v>
      </c>
      <c r="U124" s="475">
        <f t="shared" si="30"/>
        <v>391033331</v>
      </c>
    </row>
    <row r="125" spans="1:21" ht="16.5" thickBot="1">
      <c r="A125" s="1" t="str">
        <f t="shared" si="21"/>
        <v>701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461"/>
      <c r="U125" s="464">
        <f t="shared" si="30"/>
        <v>0</v>
      </c>
    </row>
    <row r="126" spans="1:21" ht="16.5" thickBot="1">
      <c r="A126" s="1" t="str">
        <f t="shared" si="21"/>
        <v>701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173468819</v>
      </c>
      <c r="I126" s="408">
        <f t="shared" si="34"/>
        <v>7692871</v>
      </c>
      <c r="J126" s="408">
        <f t="shared" si="34"/>
        <v>27965262</v>
      </c>
      <c r="K126" s="408">
        <f t="shared" si="34"/>
        <v>60867385</v>
      </c>
      <c r="L126" s="408">
        <f t="shared" si="34"/>
        <v>74238386</v>
      </c>
      <c r="M126" s="408">
        <f t="shared" si="34"/>
        <v>224391715</v>
      </c>
      <c r="N126" s="408">
        <f t="shared" si="34"/>
        <v>673868</v>
      </c>
      <c r="O126" s="408">
        <f t="shared" si="34"/>
        <v>34289447</v>
      </c>
      <c r="P126" s="408">
        <f t="shared" si="34"/>
        <v>23327957</v>
      </c>
      <c r="Q126" s="408">
        <f t="shared" si="34"/>
        <v>40919946</v>
      </c>
      <c r="R126" s="408">
        <f t="shared" si="34"/>
        <v>2094239</v>
      </c>
      <c r="S126" s="408">
        <f t="shared" si="34"/>
        <v>9445697</v>
      </c>
      <c r="T126" s="462">
        <f t="shared" si="34"/>
        <v>275558</v>
      </c>
      <c r="U126" s="463">
        <f t="shared" si="30"/>
        <v>679651150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I57">
      <selection activeCell="S71" sqref="S71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701</v>
      </c>
      <c r="L6" s="3"/>
      <c r="M6" s="14" t="s">
        <v>101</v>
      </c>
      <c r="N6" s="15"/>
      <c r="O6" s="16"/>
      <c r="P6" s="16"/>
      <c r="Q6" s="100" t="str">
        <f>Info!B3</f>
        <v>2021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9.5" customHeight="1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69" customHeight="1" thickBot="1">
      <c r="D10" s="680"/>
      <c r="E10" s="681"/>
      <c r="F10" s="682"/>
      <c r="G10" s="684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30.75" customHeight="1">
      <c r="A16" s="1" t="str">
        <f>$K$6</f>
        <v>701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701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701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530"/>
      <c r="I18" s="486"/>
      <c r="J18" s="486"/>
      <c r="K18" s="486"/>
      <c r="L18" s="486"/>
      <c r="M18" s="589"/>
      <c r="N18" s="589"/>
      <c r="O18" s="589"/>
      <c r="P18" s="589"/>
      <c r="Q18" s="486"/>
      <c r="R18" s="486"/>
      <c r="S18" s="486"/>
      <c r="T18" s="487"/>
      <c r="U18" s="456">
        <f t="shared" si="1"/>
        <v>0</v>
      </c>
    </row>
    <row r="19" spans="1:21" s="27" customFormat="1" ht="30.75" customHeight="1" thickBot="1">
      <c r="A19" s="1" t="str">
        <f t="shared" si="2"/>
        <v>701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531"/>
      <c r="I19" s="492"/>
      <c r="J19" s="492"/>
      <c r="K19" s="492"/>
      <c r="L19" s="492"/>
      <c r="M19" s="590"/>
      <c r="N19" s="590"/>
      <c r="O19" s="590"/>
      <c r="P19" s="590"/>
      <c r="Q19" s="492"/>
      <c r="R19" s="492"/>
      <c r="S19" s="492"/>
      <c r="T19" s="493"/>
      <c r="U19" s="464">
        <f t="shared" si="1"/>
        <v>0</v>
      </c>
    </row>
    <row r="20" spans="1:21" s="27" customFormat="1" ht="33.75" customHeight="1" thickBot="1">
      <c r="A20" s="1" t="str">
        <f t="shared" si="2"/>
        <v>701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531"/>
      <c r="I20" s="492"/>
      <c r="J20" s="492"/>
      <c r="K20" s="492"/>
      <c r="L20" s="492"/>
      <c r="M20" s="590"/>
      <c r="N20" s="590"/>
      <c r="O20" s="590"/>
      <c r="P20" s="590"/>
      <c r="Q20" s="492"/>
      <c r="R20" s="492"/>
      <c r="S20" s="492"/>
      <c r="T20" s="493"/>
      <c r="U20" s="464">
        <f t="shared" si="1"/>
        <v>0</v>
      </c>
    </row>
    <row r="21" spans="1:21" s="27" customFormat="1" ht="19.5" customHeight="1" thickBot="1">
      <c r="A21" s="1" t="str">
        <f t="shared" si="2"/>
        <v>701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531"/>
      <c r="I21" s="492"/>
      <c r="J21" s="492"/>
      <c r="K21" s="492"/>
      <c r="L21" s="492"/>
      <c r="M21" s="590"/>
      <c r="N21" s="590"/>
      <c r="O21" s="590"/>
      <c r="P21" s="590"/>
      <c r="Q21" s="492"/>
      <c r="R21" s="492"/>
      <c r="S21" s="492"/>
      <c r="T21" s="493"/>
      <c r="U21" s="464">
        <f t="shared" si="1"/>
        <v>0</v>
      </c>
    </row>
    <row r="22" spans="1:21" s="27" customFormat="1" ht="31.5" customHeight="1" thickBot="1">
      <c r="A22" s="1" t="str">
        <f t="shared" si="2"/>
        <v>701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531"/>
      <c r="I22" s="492"/>
      <c r="J22" s="492"/>
      <c r="K22" s="492"/>
      <c r="L22" s="492"/>
      <c r="M22" s="590"/>
      <c r="N22" s="590"/>
      <c r="O22" s="590"/>
      <c r="P22" s="590"/>
      <c r="Q22" s="492"/>
      <c r="R22" s="492"/>
      <c r="S22" s="492"/>
      <c r="T22" s="493"/>
      <c r="U22" s="464">
        <f t="shared" si="1"/>
        <v>0</v>
      </c>
    </row>
    <row r="23" spans="1:21" s="27" customFormat="1" ht="28.5" customHeight="1">
      <c r="A23" s="1" t="str">
        <f t="shared" si="2"/>
        <v>701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701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701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1"/>
      <c r="I25" s="413"/>
      <c r="J25" s="410"/>
      <c r="K25" s="410"/>
      <c r="L25" s="410"/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701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1"/>
      <c r="I26" s="413"/>
      <c r="J26" s="410"/>
      <c r="K26" s="410"/>
      <c r="L26" s="410"/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701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1"/>
      <c r="I27" s="413"/>
      <c r="J27" s="410"/>
      <c r="K27" s="410"/>
      <c r="L27" s="410"/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0</v>
      </c>
    </row>
    <row r="28" spans="1:21" s="27" customFormat="1" ht="27" customHeight="1">
      <c r="A28" s="1" t="str">
        <f t="shared" si="2"/>
        <v>701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701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1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701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7"/>
      <c r="J30" s="486"/>
      <c r="K30" s="486"/>
      <c r="L30" s="486"/>
      <c r="M30" s="589"/>
      <c r="N30" s="589"/>
      <c r="O30" s="589"/>
      <c r="P30" s="589"/>
      <c r="Q30" s="486"/>
      <c r="R30" s="486"/>
      <c r="S30" s="486"/>
      <c r="T30" s="487"/>
      <c r="U30" s="456">
        <f t="shared" si="1"/>
        <v>0</v>
      </c>
    </row>
    <row r="31" spans="1:21" ht="19.5" customHeight="1" thickBot="1">
      <c r="A31" s="1" t="str">
        <f t="shared" si="2"/>
        <v>701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368"/>
      <c r="I31" s="361"/>
      <c r="J31" s="492"/>
      <c r="K31" s="492"/>
      <c r="L31" s="492"/>
      <c r="M31" s="590"/>
      <c r="N31" s="590"/>
      <c r="O31" s="590"/>
      <c r="P31" s="590"/>
      <c r="Q31" s="492"/>
      <c r="R31" s="492"/>
      <c r="S31" s="492"/>
      <c r="T31" s="493"/>
      <c r="U31" s="464">
        <f t="shared" si="1"/>
        <v>0</v>
      </c>
    </row>
    <row r="32" spans="1:21" ht="19.5" customHeight="1" thickBot="1">
      <c r="A32" s="1" t="str">
        <f t="shared" si="2"/>
        <v>701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4">
        <f t="shared" si="1"/>
        <v>0</v>
      </c>
    </row>
    <row r="33" spans="1:21" ht="27" customHeight="1" thickBot="1">
      <c r="A33" s="1" t="str">
        <f t="shared" si="2"/>
        <v>701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0</v>
      </c>
      <c r="L33" s="473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0</v>
      </c>
      <c r="S33" s="473">
        <f t="shared" si="7"/>
        <v>0</v>
      </c>
      <c r="T33" s="474">
        <f t="shared" si="7"/>
        <v>0</v>
      </c>
      <c r="U33" s="502">
        <f t="shared" si="1"/>
        <v>0</v>
      </c>
    </row>
    <row r="34" spans="1:21" ht="19.5" customHeight="1" thickBot="1">
      <c r="A34" s="1" t="str">
        <f t="shared" si="2"/>
        <v>701</v>
      </c>
      <c r="B34" s="103" t="s">
        <v>342</v>
      </c>
      <c r="C34" s="172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9.5" customHeight="1">
      <c r="A35" s="1" t="str">
        <f t="shared" si="2"/>
        <v>701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701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701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701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701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701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701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701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701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701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701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701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701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701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701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701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701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/>
      <c r="I51" s="365"/>
      <c r="J51" s="486"/>
      <c r="K51" s="486"/>
      <c r="L51" s="486"/>
      <c r="M51" s="592"/>
      <c r="N51" s="592"/>
      <c r="O51" s="592"/>
      <c r="P51" s="592"/>
      <c r="Q51" s="486"/>
      <c r="R51" s="486"/>
      <c r="S51" s="486"/>
      <c r="T51" s="487"/>
      <c r="U51" s="456">
        <f t="shared" si="9"/>
        <v>0</v>
      </c>
    </row>
    <row r="52" spans="1:21" ht="19.5" customHeight="1" thickBot="1">
      <c r="A52" s="1" t="str">
        <f t="shared" si="2"/>
        <v>701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4">
        <f t="shared" si="9"/>
        <v>0</v>
      </c>
    </row>
    <row r="53" spans="1:21" ht="19.5" customHeight="1" thickBot="1">
      <c r="A53" s="1" t="str">
        <f t="shared" si="2"/>
        <v>701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4">
        <f t="shared" si="9"/>
        <v>0</v>
      </c>
    </row>
    <row r="54" spans="1:21" ht="19.5" customHeight="1" thickBot="1">
      <c r="A54" s="1" t="str">
        <f t="shared" si="2"/>
        <v>701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/>
      <c r="I54" s="361"/>
      <c r="J54" s="492"/>
      <c r="K54" s="492"/>
      <c r="L54" s="492"/>
      <c r="M54" s="593"/>
      <c r="N54" s="593"/>
      <c r="O54" s="593"/>
      <c r="P54" s="593"/>
      <c r="Q54" s="492"/>
      <c r="R54" s="492"/>
      <c r="S54" s="492"/>
      <c r="T54" s="493"/>
      <c r="U54" s="464">
        <f t="shared" si="9"/>
        <v>0</v>
      </c>
    </row>
    <row r="55" spans="1:21" ht="19.5" customHeight="1">
      <c r="A55" s="1" t="str">
        <f t="shared" si="2"/>
        <v>701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701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701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701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1"/>
      <c r="N58" s="591"/>
      <c r="O58" s="591"/>
      <c r="P58" s="591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701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701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/>
      <c r="I60" s="486"/>
      <c r="J60" s="486"/>
      <c r="K60" s="486"/>
      <c r="L60" s="486"/>
      <c r="M60" s="592"/>
      <c r="N60" s="592"/>
      <c r="O60" s="592"/>
      <c r="P60" s="592"/>
      <c r="Q60" s="486"/>
      <c r="R60" s="486"/>
      <c r="S60" s="486"/>
      <c r="T60" s="487"/>
      <c r="U60" s="456">
        <f t="shared" si="9"/>
        <v>0</v>
      </c>
    </row>
    <row r="61" spans="1:21" ht="19.5" customHeight="1" thickBot="1">
      <c r="A61" s="1" t="str">
        <f t="shared" si="2"/>
        <v>701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701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701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701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701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701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5"/>
      <c r="I66" s="486"/>
      <c r="J66" s="486"/>
      <c r="K66" s="486"/>
      <c r="L66" s="486"/>
      <c r="M66" s="592"/>
      <c r="N66" s="592"/>
      <c r="O66" s="592"/>
      <c r="P66" s="592"/>
      <c r="Q66" s="486"/>
      <c r="R66" s="486"/>
      <c r="S66" s="486"/>
      <c r="T66" s="487"/>
      <c r="U66" s="456">
        <f t="shared" si="9"/>
        <v>0</v>
      </c>
    </row>
    <row r="67" spans="1:21" ht="23.25" customHeight="1">
      <c r="A67" s="1" t="str">
        <f t="shared" si="2"/>
        <v>701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1358669</v>
      </c>
      <c r="I67" s="127">
        <f t="shared" si="17"/>
        <v>0</v>
      </c>
      <c r="J67" s="127">
        <f t="shared" si="17"/>
        <v>0</v>
      </c>
      <c r="K67" s="127">
        <f t="shared" si="17"/>
        <v>261687</v>
      </c>
      <c r="L67" s="127">
        <f t="shared" si="17"/>
        <v>613905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37529</v>
      </c>
      <c r="S67" s="127">
        <f t="shared" si="17"/>
        <v>0</v>
      </c>
      <c r="T67" s="514">
        <f t="shared" si="17"/>
        <v>0</v>
      </c>
      <c r="U67" s="454">
        <f aca="true" t="shared" si="18" ref="U67:U97">SUM(H67:T67)</f>
        <v>2271790</v>
      </c>
    </row>
    <row r="68" spans="1:21" ht="27.75" customHeight="1">
      <c r="A68" s="1" t="str">
        <f t="shared" si="2"/>
        <v>701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1358669</v>
      </c>
      <c r="I68" s="123">
        <f t="shared" si="19"/>
        <v>0</v>
      </c>
      <c r="J68" s="123">
        <f t="shared" si="19"/>
        <v>0</v>
      </c>
      <c r="K68" s="123">
        <f t="shared" si="19"/>
        <v>261687</v>
      </c>
      <c r="L68" s="123">
        <f t="shared" si="19"/>
        <v>613905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37529</v>
      </c>
      <c r="S68" s="123">
        <f t="shared" si="19"/>
        <v>0</v>
      </c>
      <c r="T68" s="450">
        <f t="shared" si="19"/>
        <v>0</v>
      </c>
      <c r="U68" s="455">
        <f t="shared" si="18"/>
        <v>2271790</v>
      </c>
    </row>
    <row r="69" spans="1:21" ht="30.75" customHeight="1">
      <c r="A69" s="1" t="str">
        <f t="shared" si="2"/>
        <v>701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>
        <v>828669</v>
      </c>
      <c r="I69" s="410"/>
      <c r="J69" s="410"/>
      <c r="K69" s="410">
        <v>200000</v>
      </c>
      <c r="L69" s="410">
        <v>200000</v>
      </c>
      <c r="M69" s="591"/>
      <c r="N69" s="591"/>
      <c r="O69" s="591"/>
      <c r="P69" s="591"/>
      <c r="Q69" s="410"/>
      <c r="R69" s="410">
        <v>17529</v>
      </c>
      <c r="S69" s="410"/>
      <c r="T69" s="449"/>
      <c r="U69" s="455">
        <f t="shared" si="18"/>
        <v>1246198</v>
      </c>
    </row>
    <row r="70" spans="1:21" ht="27.75" customHeight="1">
      <c r="A70" s="1" t="str">
        <f t="shared" si="2"/>
        <v>701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>
        <v>530000</v>
      </c>
      <c r="I70" s="410"/>
      <c r="J70" s="410"/>
      <c r="K70" s="410">
        <v>61687</v>
      </c>
      <c r="L70" s="410">
        <v>413905</v>
      </c>
      <c r="M70" s="591"/>
      <c r="N70" s="591"/>
      <c r="O70" s="591"/>
      <c r="P70" s="591"/>
      <c r="Q70" s="410"/>
      <c r="R70" s="410">
        <v>20000</v>
      </c>
      <c r="S70" s="410"/>
      <c r="T70" s="449"/>
      <c r="U70" s="455">
        <f t="shared" si="18"/>
        <v>1025592</v>
      </c>
    </row>
    <row r="71" spans="1:21" ht="27.75" customHeight="1">
      <c r="A71" s="1" t="str">
        <f t="shared" si="2"/>
        <v>701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/>
      <c r="L71" s="410"/>
      <c r="M71" s="591"/>
      <c r="N71" s="591"/>
      <c r="O71" s="591"/>
      <c r="P71" s="591"/>
      <c r="Q71" s="410"/>
      <c r="R71" s="410"/>
      <c r="S71" s="410"/>
      <c r="T71" s="449"/>
      <c r="U71" s="455">
        <f t="shared" si="18"/>
        <v>0</v>
      </c>
    </row>
    <row r="72" spans="1:21" ht="30.75" customHeight="1">
      <c r="A72" s="1" t="str">
        <f t="shared" si="2"/>
        <v>701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91"/>
      <c r="N72" s="591"/>
      <c r="O72" s="591"/>
      <c r="P72" s="591"/>
      <c r="Q72" s="410"/>
      <c r="R72" s="410"/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701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1"/>
      <c r="N73" s="591"/>
      <c r="O73" s="591"/>
      <c r="P73" s="591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701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701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701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701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1"/>
      <c r="N77" s="591"/>
      <c r="O77" s="591"/>
      <c r="P77" s="591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701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701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701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/>
      <c r="I80" s="486"/>
      <c r="J80" s="486"/>
      <c r="K80" s="486"/>
      <c r="L80" s="486"/>
      <c r="M80" s="592"/>
      <c r="N80" s="592"/>
      <c r="O80" s="592"/>
      <c r="P80" s="592"/>
      <c r="Q80" s="486"/>
      <c r="R80" s="486"/>
      <c r="S80" s="486"/>
      <c r="T80" s="487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701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701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701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701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701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1"/>
      <c r="N85" s="591"/>
      <c r="O85" s="591"/>
      <c r="P85" s="591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701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1"/>
      <c r="N86" s="591"/>
      <c r="O86" s="591"/>
      <c r="P86" s="591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701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91"/>
      <c r="N87" s="591"/>
      <c r="O87" s="591"/>
      <c r="P87" s="591"/>
      <c r="Q87" s="410"/>
      <c r="R87" s="410"/>
      <c r="S87" s="410"/>
      <c r="T87" s="449"/>
      <c r="U87" s="455">
        <f t="shared" si="18"/>
        <v>0</v>
      </c>
    </row>
    <row r="88" spans="1:21" ht="27.75" customHeight="1">
      <c r="A88" s="1" t="str">
        <f t="shared" si="21"/>
        <v>701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701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1"/>
      <c r="N89" s="591"/>
      <c r="O89" s="591"/>
      <c r="P89" s="591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701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0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701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1"/>
      <c r="N91" s="591"/>
      <c r="O91" s="591"/>
      <c r="P91" s="591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701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701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701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701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/>
      <c r="I95" s="365"/>
      <c r="J95" s="486"/>
      <c r="K95" s="486"/>
      <c r="L95" s="486"/>
      <c r="M95" s="592"/>
      <c r="N95" s="592"/>
      <c r="O95" s="592"/>
      <c r="P95" s="592"/>
      <c r="Q95" s="486"/>
      <c r="R95" s="486"/>
      <c r="S95" s="486"/>
      <c r="T95" s="487"/>
      <c r="U95" s="456">
        <f t="shared" si="18"/>
        <v>0</v>
      </c>
    </row>
    <row r="96" spans="1:21" ht="19.5" customHeight="1">
      <c r="A96" s="1" t="str">
        <f t="shared" si="21"/>
        <v>701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0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701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1"/>
      <c r="N97" s="591"/>
      <c r="O97" s="591"/>
      <c r="P97" s="591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701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701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701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701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1"/>
      <c r="N101" s="591"/>
      <c r="O101" s="591"/>
      <c r="P101" s="591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701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/>
      <c r="I102" s="365"/>
      <c r="J102" s="486"/>
      <c r="K102" s="486"/>
      <c r="L102" s="486"/>
      <c r="M102" s="592"/>
      <c r="N102" s="592"/>
      <c r="O102" s="592"/>
      <c r="P102" s="592"/>
      <c r="Q102" s="486"/>
      <c r="R102" s="486"/>
      <c r="S102" s="486"/>
      <c r="T102" s="487"/>
      <c r="U102" s="456">
        <f t="shared" si="27"/>
        <v>0</v>
      </c>
    </row>
    <row r="103" spans="1:21" ht="19.5" customHeight="1" thickBot="1">
      <c r="A103" s="1" t="str">
        <f t="shared" si="21"/>
        <v>701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4">
        <f t="shared" si="27"/>
        <v>0</v>
      </c>
    </row>
    <row r="104" spans="1:21" ht="19.5" customHeight="1" thickBot="1">
      <c r="A104" s="1" t="str">
        <f t="shared" si="21"/>
        <v>701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/>
      <c r="I104" s="361"/>
      <c r="J104" s="522"/>
      <c r="K104" s="522"/>
      <c r="L104" s="522"/>
      <c r="M104" s="594"/>
      <c r="N104" s="594"/>
      <c r="O104" s="594"/>
      <c r="P104" s="594"/>
      <c r="Q104" s="522"/>
      <c r="R104" s="522"/>
      <c r="S104" s="522"/>
      <c r="T104" s="498"/>
      <c r="U104" s="464">
        <f t="shared" si="27"/>
        <v>0</v>
      </c>
    </row>
    <row r="105" spans="1:21" ht="19.5" customHeight="1" thickBot="1">
      <c r="A105" s="1" t="str">
        <f t="shared" si="21"/>
        <v>701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1358669</v>
      </c>
      <c r="I105" s="539">
        <f t="shared" si="28"/>
        <v>0</v>
      </c>
      <c r="J105" s="539">
        <f t="shared" si="28"/>
        <v>0</v>
      </c>
      <c r="K105" s="539">
        <f t="shared" si="28"/>
        <v>261687</v>
      </c>
      <c r="L105" s="539">
        <f t="shared" si="28"/>
        <v>613905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37529</v>
      </c>
      <c r="S105" s="539">
        <f t="shared" si="28"/>
        <v>0</v>
      </c>
      <c r="T105" s="540">
        <f t="shared" si="28"/>
        <v>0</v>
      </c>
      <c r="U105" s="540">
        <f t="shared" si="28"/>
        <v>2271790</v>
      </c>
    </row>
    <row r="106" spans="1:21" ht="19.5" customHeight="1" thickBot="1">
      <c r="A106" s="1" t="str">
        <f t="shared" si="21"/>
        <v>701</v>
      </c>
      <c r="B106" s="103" t="s">
        <v>342</v>
      </c>
      <c r="C106" s="172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9.5" customHeight="1">
      <c r="A107" s="1" t="str">
        <f t="shared" si="21"/>
        <v>701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701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701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/>
      <c r="I109" s="413"/>
      <c r="J109" s="413"/>
      <c r="K109" s="413"/>
      <c r="L109" s="413"/>
      <c r="M109" s="595"/>
      <c r="N109" s="595"/>
      <c r="O109" s="595"/>
      <c r="P109" s="595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701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/>
      <c r="I110" s="413"/>
      <c r="J110" s="413"/>
      <c r="K110" s="413"/>
      <c r="L110" s="413"/>
      <c r="M110" s="595"/>
      <c r="N110" s="595"/>
      <c r="O110" s="595"/>
      <c r="P110" s="595"/>
      <c r="Q110" s="413"/>
      <c r="R110" s="413"/>
      <c r="S110" s="413"/>
      <c r="T110" s="451"/>
      <c r="U110" s="455">
        <f t="shared" si="30"/>
        <v>0</v>
      </c>
    </row>
    <row r="111" spans="1:21" ht="27">
      <c r="A111" s="1" t="str">
        <f t="shared" si="21"/>
        <v>701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/>
      <c r="I111" s="413"/>
      <c r="J111" s="413"/>
      <c r="K111" s="413"/>
      <c r="L111" s="413"/>
      <c r="M111" s="595"/>
      <c r="N111" s="595"/>
      <c r="O111" s="595"/>
      <c r="P111" s="595"/>
      <c r="Q111" s="413"/>
      <c r="R111" s="413"/>
      <c r="S111" s="413"/>
      <c r="T111" s="451"/>
      <c r="U111" s="455">
        <f t="shared" si="30"/>
        <v>0</v>
      </c>
    </row>
    <row r="112" spans="1:21" ht="19.5" customHeight="1">
      <c r="A112" s="1" t="str">
        <f t="shared" si="21"/>
        <v>701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0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0</v>
      </c>
      <c r="L112" s="109">
        <f t="shared" si="32"/>
        <v>0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0</v>
      </c>
      <c r="S112" s="109">
        <f t="shared" si="32"/>
        <v>0</v>
      </c>
      <c r="T112" s="448">
        <f t="shared" si="32"/>
        <v>0</v>
      </c>
      <c r="U112" s="455">
        <f t="shared" si="30"/>
        <v>0</v>
      </c>
    </row>
    <row r="113" spans="1:21" ht="19.5" customHeight="1">
      <c r="A113" s="1" t="str">
        <f t="shared" si="21"/>
        <v>701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/>
      <c r="I113" s="413"/>
      <c r="J113" s="413"/>
      <c r="K113" s="413"/>
      <c r="L113" s="413"/>
      <c r="M113" s="595"/>
      <c r="N113" s="595"/>
      <c r="O113" s="595"/>
      <c r="P113" s="595"/>
      <c r="Q113" s="413"/>
      <c r="R113" s="413"/>
      <c r="S113" s="413"/>
      <c r="T113" s="451"/>
      <c r="U113" s="455">
        <f t="shared" si="30"/>
        <v>0</v>
      </c>
    </row>
    <row r="114" spans="1:21" ht="19.5" customHeight="1">
      <c r="A114" s="1" t="str">
        <f t="shared" si="21"/>
        <v>701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/>
      <c r="I114" s="413"/>
      <c r="J114" s="413"/>
      <c r="K114" s="413"/>
      <c r="L114" s="413"/>
      <c r="M114" s="595"/>
      <c r="N114" s="595"/>
      <c r="O114" s="595"/>
      <c r="P114" s="595"/>
      <c r="Q114" s="413"/>
      <c r="R114" s="413"/>
      <c r="S114" s="413"/>
      <c r="T114" s="451"/>
      <c r="U114" s="455">
        <f t="shared" si="30"/>
        <v>0</v>
      </c>
    </row>
    <row r="115" spans="1:21" ht="19.5" customHeight="1">
      <c r="A115" s="1" t="str">
        <f t="shared" si="21"/>
        <v>701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/>
      <c r="I115" s="413"/>
      <c r="J115" s="413"/>
      <c r="K115" s="413"/>
      <c r="L115" s="413"/>
      <c r="M115" s="595"/>
      <c r="N115" s="595"/>
      <c r="O115" s="595"/>
      <c r="P115" s="595"/>
      <c r="Q115" s="413"/>
      <c r="R115" s="413"/>
      <c r="S115" s="413"/>
      <c r="T115" s="451"/>
      <c r="U115" s="455">
        <f t="shared" si="30"/>
        <v>0</v>
      </c>
    </row>
    <row r="116" spans="1:21" ht="19.5" customHeight="1">
      <c r="A116" s="1" t="str">
        <f t="shared" si="21"/>
        <v>701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/>
      <c r="I116" s="413"/>
      <c r="J116" s="413"/>
      <c r="K116" s="413"/>
      <c r="L116" s="413"/>
      <c r="M116" s="595"/>
      <c r="N116" s="595"/>
      <c r="O116" s="595"/>
      <c r="P116" s="595"/>
      <c r="Q116" s="413"/>
      <c r="R116" s="413"/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701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/>
      <c r="I117" s="413"/>
      <c r="J117" s="413"/>
      <c r="K117" s="413"/>
      <c r="L117" s="413"/>
      <c r="M117" s="595"/>
      <c r="N117" s="595"/>
      <c r="O117" s="595"/>
      <c r="P117" s="595"/>
      <c r="Q117" s="413"/>
      <c r="R117" s="413"/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701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/>
      <c r="I118" s="413"/>
      <c r="J118" s="413"/>
      <c r="K118" s="413"/>
      <c r="L118" s="413"/>
      <c r="M118" s="595"/>
      <c r="N118" s="595"/>
      <c r="O118" s="595"/>
      <c r="P118" s="595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701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/>
      <c r="I119" s="413"/>
      <c r="J119" s="413"/>
      <c r="K119" s="413"/>
      <c r="L119" s="413"/>
      <c r="M119" s="595"/>
      <c r="N119" s="595"/>
      <c r="O119" s="595"/>
      <c r="P119" s="595"/>
      <c r="Q119" s="413"/>
      <c r="R119" s="413"/>
      <c r="S119" s="413"/>
      <c r="T119" s="451"/>
      <c r="U119" s="455">
        <f t="shared" si="30"/>
        <v>0</v>
      </c>
    </row>
    <row r="120" spans="1:21" ht="19.5" customHeight="1">
      <c r="A120" s="1" t="str">
        <f t="shared" si="21"/>
        <v>701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/>
      <c r="I120" s="413"/>
      <c r="J120" s="413"/>
      <c r="K120" s="413"/>
      <c r="L120" s="413"/>
      <c r="M120" s="595"/>
      <c r="N120" s="595"/>
      <c r="O120" s="595"/>
      <c r="P120" s="595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701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>
        <v>2887000</v>
      </c>
      <c r="I121" s="413"/>
      <c r="J121" s="413"/>
      <c r="K121" s="413"/>
      <c r="L121" s="413"/>
      <c r="M121" s="595"/>
      <c r="N121" s="595"/>
      <c r="O121" s="595"/>
      <c r="P121" s="595"/>
      <c r="Q121" s="413"/>
      <c r="R121" s="413"/>
      <c r="S121" s="413"/>
      <c r="T121" s="451"/>
      <c r="U121" s="455">
        <f t="shared" si="30"/>
        <v>2887000</v>
      </c>
    </row>
    <row r="122" spans="1:21" ht="19.5" customHeight="1">
      <c r="A122" s="1" t="str">
        <f t="shared" si="21"/>
        <v>701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/>
      <c r="I122" s="413"/>
      <c r="J122" s="413"/>
      <c r="K122" s="413"/>
      <c r="L122" s="413"/>
      <c r="M122" s="595"/>
      <c r="N122" s="595"/>
      <c r="O122" s="595"/>
      <c r="P122" s="595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701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69" t="s">
        <v>319</v>
      </c>
      <c r="H123" s="534"/>
      <c r="I123" s="477"/>
      <c r="J123" s="477"/>
      <c r="K123" s="477"/>
      <c r="L123" s="477"/>
      <c r="M123" s="596"/>
      <c r="N123" s="596"/>
      <c r="O123" s="596"/>
      <c r="P123" s="596"/>
      <c r="Q123" s="477"/>
      <c r="R123" s="477"/>
      <c r="S123" s="477"/>
      <c r="T123" s="478"/>
      <c r="U123" s="456">
        <f t="shared" si="30"/>
        <v>0</v>
      </c>
    </row>
    <row r="124" spans="1:21" ht="16.5" thickBot="1">
      <c r="A124" s="1" t="str">
        <f t="shared" si="21"/>
        <v>701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0" t="s">
        <v>320</v>
      </c>
      <c r="H124" s="101">
        <f>H123+H122+H121+H1161+H120+H119+H118+H112+H107</f>
        <v>2887000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0</v>
      </c>
      <c r="L124" s="102">
        <f t="shared" si="33"/>
        <v>0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0</v>
      </c>
      <c r="S124" s="102">
        <f t="shared" si="33"/>
        <v>0</v>
      </c>
      <c r="T124" s="102">
        <f t="shared" si="33"/>
        <v>0</v>
      </c>
      <c r="U124" s="133">
        <f t="shared" si="30"/>
        <v>2887000</v>
      </c>
    </row>
    <row r="125" spans="1:21" ht="16.5" thickBot="1">
      <c r="A125" s="1" t="str">
        <f t="shared" si="21"/>
        <v>701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0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701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0" t="s">
        <v>323</v>
      </c>
      <c r="H126" s="131">
        <f aca="true" t="shared" si="34" ref="H126:T126">H125+H124+H105+H33</f>
        <v>4245669</v>
      </c>
      <c r="I126" s="132">
        <f t="shared" si="34"/>
        <v>0</v>
      </c>
      <c r="J126" s="132">
        <f t="shared" si="34"/>
        <v>0</v>
      </c>
      <c r="K126" s="132">
        <f t="shared" si="34"/>
        <v>261687</v>
      </c>
      <c r="L126" s="132">
        <f t="shared" si="34"/>
        <v>613905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37529</v>
      </c>
      <c r="S126" s="132">
        <f t="shared" si="34"/>
        <v>0</v>
      </c>
      <c r="T126" s="132">
        <f t="shared" si="34"/>
        <v>0</v>
      </c>
      <c r="U126" s="134">
        <f t="shared" si="30"/>
        <v>5158790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PageLayoutView="0" workbookViewId="0" topLeftCell="D43">
      <selection activeCell="J118" sqref="J118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85" t="s">
        <v>343</v>
      </c>
      <c r="H2" s="685"/>
      <c r="I2" s="685"/>
      <c r="J2" s="685"/>
      <c r="K2" s="685"/>
      <c r="L2" s="685"/>
      <c r="M2" s="685"/>
      <c r="N2" s="685"/>
      <c r="O2" s="686"/>
      <c r="P2" s="38"/>
    </row>
    <row r="3" spans="4:16" ht="13.5" thickBot="1">
      <c r="D3" s="687" t="s">
        <v>96</v>
      </c>
      <c r="E3" s="688"/>
      <c r="F3" s="688"/>
      <c r="G3" s="688"/>
      <c r="H3" s="689"/>
      <c r="I3" s="687" t="s">
        <v>97</v>
      </c>
      <c r="J3" s="688"/>
      <c r="K3" s="688"/>
      <c r="L3" s="688"/>
      <c r="M3" s="688"/>
      <c r="N3" s="688"/>
      <c r="O3" s="688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701</v>
      </c>
      <c r="K5" s="44" t="s">
        <v>101</v>
      </c>
      <c r="L5" s="44"/>
      <c r="M5" s="146" t="str">
        <f>Info!B3</f>
        <v>2021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0"/>
      <c r="E8" s="691"/>
      <c r="F8" s="692"/>
      <c r="G8" s="696"/>
      <c r="H8" s="698" t="s">
        <v>352</v>
      </c>
      <c r="I8" s="700" t="s">
        <v>353</v>
      </c>
      <c r="J8" s="700" t="s">
        <v>354</v>
      </c>
      <c r="K8" s="700" t="s">
        <v>355</v>
      </c>
      <c r="L8" s="700" t="s">
        <v>356</v>
      </c>
      <c r="M8" s="700" t="s">
        <v>357</v>
      </c>
      <c r="N8" s="702" t="s">
        <v>358</v>
      </c>
      <c r="O8" s="700" t="s">
        <v>359</v>
      </c>
      <c r="P8" s="700" t="s">
        <v>360</v>
      </c>
    </row>
    <row r="9" spans="4:16" ht="94.5" customHeight="1" thickBot="1">
      <c r="D9" s="693"/>
      <c r="E9" s="694"/>
      <c r="F9" s="695"/>
      <c r="G9" s="697"/>
      <c r="H9" s="699"/>
      <c r="I9" s="701"/>
      <c r="J9" s="701"/>
      <c r="K9" s="701"/>
      <c r="L9" s="701"/>
      <c r="M9" s="701"/>
      <c r="N9" s="703"/>
      <c r="O9" s="701"/>
      <c r="P9" s="701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7" t="s">
        <v>107</v>
      </c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704"/>
    </row>
    <row r="15" spans="1:16" ht="42.75">
      <c r="A15" s="38" t="str">
        <f>$H$5</f>
        <v>701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9759435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701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4907368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701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3">
        <f>VLOOKUP(C17,modello_la_min!C:U,19,FALSE)</f>
        <v>4852067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701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701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2696771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701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701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701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51">
        <f>H23+H27</f>
        <v>312751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701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312751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701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701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701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312751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701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0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701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701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701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6">
        <f>VLOOKUP(C30,modello_la_min!C:U,19,FALSE)</f>
        <v>1130584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701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701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4" t="s">
        <v>142</v>
      </c>
      <c r="H32" s="556">
        <f>H31+H30+H22+H21+H20+H19+H18+H15</f>
        <v>13899541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70" t="s">
        <v>143</v>
      </c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705"/>
      <c r="P33" s="38"/>
    </row>
    <row r="34" spans="1:16" ht="14.25">
      <c r="A34" s="38" t="str">
        <f t="shared" si="1"/>
        <v>701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1249262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701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379074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701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379074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701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701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701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701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701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701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701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701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701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701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701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701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870188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701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821728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701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48460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701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0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701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701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21392100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701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83866611</v>
      </c>
      <c r="I54" s="376">
        <f>I55+I56+I59</f>
        <v>0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701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701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701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701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701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83866611</v>
      </c>
      <c r="I59" s="370"/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701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8" t="s">
        <v>197</v>
      </c>
      <c r="H60" s="371">
        <f>H61</f>
        <v>54684945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701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54684945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701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17203025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701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12653205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701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2074626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701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4" t="s">
        <v>207</v>
      </c>
      <c r="H65" s="378">
        <f>VLOOKUP(C65,modello_la_min!C:U,19,FALSE)</f>
        <v>22754089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701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87782288</v>
      </c>
      <c r="I66" s="376">
        <f>I67+I73+I79</f>
        <v>2780688</v>
      </c>
      <c r="J66" s="363">
        <f aca="true" t="shared" si="15" ref="J66:P66">J67+J73+J79</f>
        <v>0</v>
      </c>
      <c r="K66" s="363">
        <f t="shared" si="15"/>
        <v>20549</v>
      </c>
      <c r="L66" s="363">
        <f t="shared" si="15"/>
        <v>0</v>
      </c>
      <c r="M66" s="363">
        <f t="shared" si="15"/>
        <v>12164118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701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78005840</v>
      </c>
      <c r="I67" s="369">
        <f>SUM(I68:I72)</f>
        <v>2780688</v>
      </c>
      <c r="J67" s="354">
        <f aca="true" t="shared" si="16" ref="J67:P67">SUM(J68:J72)</f>
        <v>0</v>
      </c>
      <c r="K67" s="354">
        <f t="shared" si="16"/>
        <v>20549</v>
      </c>
      <c r="L67" s="354">
        <f t="shared" si="16"/>
        <v>0</v>
      </c>
      <c r="M67" s="354">
        <f t="shared" si="16"/>
        <v>12164118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701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14481836</v>
      </c>
      <c r="I68" s="367"/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701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15230660</v>
      </c>
      <c r="I69" s="367"/>
      <c r="J69" s="116"/>
      <c r="K69" s="116"/>
      <c r="L69" s="116"/>
      <c r="M69" s="116"/>
      <c r="N69" s="116"/>
      <c r="O69" s="116"/>
      <c r="P69" s="357"/>
    </row>
    <row r="70" spans="1:16" ht="24">
      <c r="A70" s="38" t="str">
        <f t="shared" si="1"/>
        <v>701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48293344</v>
      </c>
      <c r="I70" s="367">
        <v>2780688</v>
      </c>
      <c r="J70" s="116"/>
      <c r="K70" s="116">
        <v>20549</v>
      </c>
      <c r="L70" s="116"/>
      <c r="M70" s="116">
        <v>12164118</v>
      </c>
      <c r="N70" s="116"/>
      <c r="O70" s="116"/>
      <c r="P70" s="357"/>
    </row>
    <row r="71" spans="1:16" ht="24">
      <c r="A71" s="38" t="str">
        <f t="shared" si="1"/>
        <v>701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0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701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701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7148293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701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265443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701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467073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701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6415777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701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701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701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2628155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701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15230273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701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581234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701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266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701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580968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701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2210862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701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5160559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701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7277618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701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701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0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701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1728240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701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1235469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701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701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701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701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492771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701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11056349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701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7783088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701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701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701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701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2132970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701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1140291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701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701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0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701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276990068</v>
      </c>
      <c r="I104" s="572">
        <f t="shared" si="24"/>
        <v>2780688</v>
      </c>
      <c r="J104" s="573">
        <f t="shared" si="24"/>
        <v>0</v>
      </c>
      <c r="K104" s="573">
        <f t="shared" si="24"/>
        <v>20549</v>
      </c>
      <c r="L104" s="573">
        <f t="shared" si="24"/>
        <v>0</v>
      </c>
      <c r="M104" s="573">
        <f t="shared" si="24"/>
        <v>12164118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70" t="s">
        <v>285</v>
      </c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38"/>
    </row>
    <row r="106" spans="1:16" ht="14.25">
      <c r="A106" s="38" t="str">
        <f t="shared" si="18"/>
        <v>701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7">
        <f>H107+H110</f>
        <v>17801918</v>
      </c>
      <c r="I106" s="376">
        <f>I107+I110</f>
        <v>1269250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701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13307243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701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9976095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701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3331148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701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5">
        <f>VLOOKUP(C110,modello_la_min!C:U,19,FALSE)</f>
        <v>4494675</v>
      </c>
      <c r="I110" s="370">
        <v>1269250</v>
      </c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701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7">
        <f>SUM(H112:H116)</f>
        <v>342710498</v>
      </c>
      <c r="I111" s="376">
        <f>SUM(I112:I116)</f>
        <v>21057590</v>
      </c>
      <c r="J111" s="363">
        <f aca="true" t="shared" si="27" ref="J111:P111">SUM(J112:J116)</f>
        <v>0</v>
      </c>
      <c r="K111" s="363">
        <f t="shared" si="27"/>
        <v>184942</v>
      </c>
      <c r="L111" s="363">
        <f t="shared" si="27"/>
        <v>0</v>
      </c>
      <c r="M111" s="363">
        <f t="shared" si="27"/>
        <v>1351569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701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11609732</v>
      </c>
      <c r="I112" s="367"/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701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7976904</v>
      </c>
      <c r="I113" s="367"/>
      <c r="J113" s="116"/>
      <c r="K113" s="116"/>
      <c r="L113" s="116"/>
      <c r="M113" s="116"/>
      <c r="N113" s="116"/>
      <c r="O113" s="116"/>
      <c r="P113" s="357"/>
    </row>
    <row r="114" spans="1:16" ht="14.25">
      <c r="A114" s="38" t="str">
        <f t="shared" si="18"/>
        <v>701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323123862</v>
      </c>
      <c r="I114" s="367">
        <v>21057590</v>
      </c>
      <c r="J114" s="116"/>
      <c r="K114" s="116">
        <v>184942</v>
      </c>
      <c r="L114" s="116"/>
      <c r="M114" s="116">
        <v>1351569</v>
      </c>
      <c r="N114" s="116"/>
      <c r="O114" s="116"/>
      <c r="P114" s="357"/>
    </row>
    <row r="115" spans="1:16" ht="27">
      <c r="A115" s="38" t="str">
        <f t="shared" si="18"/>
        <v>701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0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701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5">
        <f>VLOOKUP(C116,modello_la_min!C:U,19,FALSE)</f>
        <v>0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701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1651944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701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9">
        <f>VLOOKUP(C118,modello_la_min!C:U,19,FALSE)</f>
        <v>12005730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701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524666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701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9">
        <f>VLOOKUP(C120,modello_la_min!C:U,19,FALSE)</f>
        <v>18237818</v>
      </c>
      <c r="I120" s="368"/>
      <c r="J120" s="361">
        <v>9343</v>
      </c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701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252175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701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9">
        <f>VLOOKUP(C122,modello_la_min!C:U,19,FALSE)</f>
        <v>735582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701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393920331</v>
      </c>
      <c r="I123" s="578">
        <f t="shared" si="28"/>
        <v>22326840</v>
      </c>
      <c r="J123" s="578">
        <f t="shared" si="28"/>
        <v>9343</v>
      </c>
      <c r="K123" s="578">
        <f t="shared" si="28"/>
        <v>184942</v>
      </c>
      <c r="L123" s="578">
        <f t="shared" si="28"/>
        <v>0</v>
      </c>
      <c r="M123" s="578">
        <f t="shared" si="28"/>
        <v>1351569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701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0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701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684809940</v>
      </c>
      <c r="I125" s="584">
        <f t="shared" si="29"/>
        <v>25107528</v>
      </c>
      <c r="J125" s="585">
        <f t="shared" si="29"/>
        <v>9343</v>
      </c>
      <c r="K125" s="585">
        <f t="shared" si="29"/>
        <v>205491</v>
      </c>
      <c r="L125" s="585">
        <f t="shared" si="29"/>
        <v>0</v>
      </c>
      <c r="M125" s="585">
        <f t="shared" si="29"/>
        <v>13515687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D544" sheet="1" objects="1" scenarios="1"/>
  <mergeCells count="17">
    <mergeCell ref="D105:O105"/>
    <mergeCell ref="M8:M9"/>
    <mergeCell ref="N8:N9"/>
    <mergeCell ref="O8:O9"/>
    <mergeCell ref="P8:P9"/>
    <mergeCell ref="D14:O14"/>
    <mergeCell ref="D33:O33"/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25">
      <selection activeCell="F37" sqref="F37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09" t="s">
        <v>369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66"/>
    </row>
    <row r="2" spans="2:16" ht="13.5" thickBot="1">
      <c r="B2" s="674" t="s">
        <v>96</v>
      </c>
      <c r="C2" s="675"/>
      <c r="D2" s="675"/>
      <c r="E2" s="675"/>
      <c r="F2" s="676"/>
      <c r="G2" s="3"/>
      <c r="H2" s="674" t="s">
        <v>97</v>
      </c>
      <c r="I2" s="675"/>
      <c r="J2" s="675"/>
      <c r="K2" s="675"/>
      <c r="L2" s="675"/>
      <c r="M2" s="676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701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0"/>
      <c r="B7" s="711" t="s">
        <v>103</v>
      </c>
      <c r="C7" s="706" t="s">
        <v>104</v>
      </c>
      <c r="D7" s="706"/>
      <c r="E7" s="706" t="s">
        <v>105</v>
      </c>
      <c r="F7" s="706"/>
      <c r="G7" s="706"/>
      <c r="H7" s="706" t="s">
        <v>106</v>
      </c>
      <c r="I7" s="706"/>
      <c r="J7" s="706"/>
      <c r="K7" s="706"/>
      <c r="L7" s="706" t="s">
        <v>89</v>
      </c>
      <c r="M7" s="706" t="s">
        <v>90</v>
      </c>
      <c r="N7" s="706" t="s">
        <v>91</v>
      </c>
      <c r="O7" s="706" t="s">
        <v>92</v>
      </c>
      <c r="P7" s="706" t="s">
        <v>93</v>
      </c>
      <c r="Q7" s="707" t="s">
        <v>370</v>
      </c>
    </row>
    <row r="8" spans="1:17" ht="69" customHeight="1">
      <c r="A8" s="710"/>
      <c r="B8" s="711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6"/>
      <c r="M8" s="706"/>
      <c r="N8" s="706"/>
      <c r="O8" s="706"/>
      <c r="P8" s="706"/>
      <c r="Q8" s="708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1965656</v>
      </c>
      <c r="D9" s="109">
        <f>VLOOKUP($A9,modello_la_min!$D:$U,6,FALSE)</f>
        <v>56735</v>
      </c>
      <c r="E9" s="109">
        <f>VLOOKUP($A9,modello_la_min!$D:$U,7,FALSE)</f>
        <v>60293</v>
      </c>
      <c r="F9" s="109">
        <f>VLOOKUP($A9,modello_la_min!$D:$U,8,FALSE)</f>
        <v>2224603</v>
      </c>
      <c r="G9" s="109">
        <f>VLOOKUP($A9,modello_la_min!$D:$U,9,FALSE)</f>
        <v>636453</v>
      </c>
      <c r="H9" s="109">
        <f>VLOOKUP($A9,modello_la_min!$D:$U,10,FALSE)</f>
        <v>3279018</v>
      </c>
      <c r="I9" s="109">
        <f>VLOOKUP($A9,modello_la_min!$D:$U,11,FALSE)</f>
        <v>10496</v>
      </c>
      <c r="J9" s="109">
        <f>VLOOKUP($A9,modello_la_min!$D:$U,12,FALSE)</f>
        <v>303116</v>
      </c>
      <c r="K9" s="109">
        <f>VLOOKUP($A9,modello_la_min!$D:$U,13,FALSE)</f>
        <v>919509</v>
      </c>
      <c r="L9" s="109">
        <f>VLOOKUP($A9,modello_la_min!$D:$U,14,FALSE)</f>
        <v>105240</v>
      </c>
      <c r="M9" s="109">
        <f>VLOOKUP($A9,modello_la_min!$D:$U,15,FALSE)</f>
        <v>25241</v>
      </c>
      <c r="N9" s="109">
        <f>VLOOKUP($A9,modello_la_min!$D:$U,16,FALSE)</f>
        <v>168650</v>
      </c>
      <c r="O9" s="109">
        <f>VLOOKUP($A9,modello_la_min!$D:$U,17,FALSE)</f>
        <v>4425</v>
      </c>
      <c r="P9" s="109">
        <f aca="true" t="shared" si="0" ref="P9:P16">SUM(C9:O9)</f>
        <v>9759435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0</v>
      </c>
      <c r="D11" s="109">
        <f>VLOOKUP($A11,modello_la_min!$D:$U,6,FALSE)</f>
        <v>38982</v>
      </c>
      <c r="E11" s="109">
        <f>VLOOKUP($A11,modello_la_min!$D:$U,7,FALSE)</f>
        <v>2101</v>
      </c>
      <c r="F11" s="109">
        <f>VLOOKUP($A11,modello_la_min!$D:$U,8,FALSE)</f>
        <v>115209</v>
      </c>
      <c r="G11" s="109">
        <f>VLOOKUP($A11,modello_la_min!$D:$U,9,FALSE)</f>
        <v>190179</v>
      </c>
      <c r="H11" s="109">
        <f>VLOOKUP($A11,modello_la_min!$D:$U,10,FALSE)</f>
        <v>908622</v>
      </c>
      <c r="I11" s="109">
        <f>VLOOKUP($A11,modello_la_min!$D:$U,11,FALSE)</f>
        <v>24696</v>
      </c>
      <c r="J11" s="109">
        <f>VLOOKUP($A11,modello_la_min!$D:$U,12,FALSE)</f>
        <v>968989</v>
      </c>
      <c r="K11" s="109">
        <f>VLOOKUP($A11,modello_la_min!$D:$U,13,FALSE)</f>
        <v>368308</v>
      </c>
      <c r="L11" s="109">
        <f>VLOOKUP($A11,modello_la_min!$D:$U,14,FALSE)</f>
        <v>24895</v>
      </c>
      <c r="M11" s="109">
        <f>VLOOKUP($A11,modello_la_min!$D:$U,15,FALSE)</f>
        <v>6972</v>
      </c>
      <c r="N11" s="109">
        <f>VLOOKUP($A11,modello_la_min!$D:$U,16,FALSE)</f>
        <v>46596</v>
      </c>
      <c r="O11" s="109">
        <f>VLOOKUP($A11,modello_la_min!$D:$U,17,FALSE)</f>
        <v>1222</v>
      </c>
      <c r="P11" s="109">
        <f t="shared" si="0"/>
        <v>2696771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53162</v>
      </c>
      <c r="D14" s="109">
        <f>VLOOKUP($A14,modello_la_min!$D:$U,6,FALSE)</f>
        <v>3847</v>
      </c>
      <c r="E14" s="109">
        <f>VLOOKUP($A14,modello_la_min!$D:$U,7,FALSE)</f>
        <v>49</v>
      </c>
      <c r="F14" s="109">
        <f>VLOOKUP($A14,modello_la_min!$D:$U,8,FALSE)</f>
        <v>19477</v>
      </c>
      <c r="G14" s="109">
        <f>VLOOKUP($A14,modello_la_min!$D:$U,9,FALSE)</f>
        <v>20500</v>
      </c>
      <c r="H14" s="109">
        <f>VLOOKUP($A14,modello_la_min!$D:$U,10,FALSE)</f>
        <v>154537</v>
      </c>
      <c r="I14" s="109">
        <f>VLOOKUP($A14,modello_la_min!$D:$U,11,FALSE)</f>
        <v>336</v>
      </c>
      <c r="J14" s="109">
        <f>VLOOKUP($A14,modello_la_min!$D:$U,12,FALSE)</f>
        <v>27722</v>
      </c>
      <c r="K14" s="109">
        <f>VLOOKUP($A14,modello_la_min!$D:$U,13,FALSE)</f>
        <v>12430</v>
      </c>
      <c r="L14" s="109">
        <f>VLOOKUP($A14,modello_la_min!$D:$U,14,FALSE)</f>
        <v>14335</v>
      </c>
      <c r="M14" s="109">
        <f>VLOOKUP($A14,modello_la_min!$D:$U,15,FALSE)</f>
        <v>809</v>
      </c>
      <c r="N14" s="109">
        <f>VLOOKUP($A14,modello_la_min!$D:$U,16,FALSE)</f>
        <v>5406</v>
      </c>
      <c r="O14" s="109">
        <f>VLOOKUP($A14,modello_la_min!$D:$U,17,FALSE)</f>
        <v>141</v>
      </c>
      <c r="P14" s="109">
        <f t="shared" si="0"/>
        <v>312751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0</v>
      </c>
      <c r="D15" s="109">
        <f>VLOOKUP($A15,modello_la_min!$D:$U,6,FALSE)</f>
        <v>4457</v>
      </c>
      <c r="E15" s="109">
        <f>VLOOKUP($A15,modello_la_min!$D:$U,7,FALSE)</f>
        <v>2578</v>
      </c>
      <c r="F15" s="109">
        <f>VLOOKUP($A15,modello_la_min!$D:$U,8,FALSE)</f>
        <v>600091</v>
      </c>
      <c r="G15" s="109">
        <f>VLOOKUP($A15,modello_la_min!$D:$U,9,FALSE)</f>
        <v>41894</v>
      </c>
      <c r="H15" s="109">
        <f>VLOOKUP($A15,modello_la_min!$D:$U,10,FALSE)</f>
        <v>182551</v>
      </c>
      <c r="I15" s="109">
        <f>VLOOKUP($A15,modello_la_min!$D:$U,11,FALSE)</f>
        <v>1215</v>
      </c>
      <c r="J15" s="109">
        <f>VLOOKUP($A15,modello_la_min!$D:$U,12,FALSE)</f>
        <v>18316</v>
      </c>
      <c r="K15" s="109">
        <f>VLOOKUP($A15,modello_la_min!$D:$U,13,FALSE)</f>
        <v>239426</v>
      </c>
      <c r="L15" s="109">
        <f>VLOOKUP($A15,modello_la_min!$D:$U,14,FALSE)</f>
        <v>17099</v>
      </c>
      <c r="M15" s="109">
        <f>VLOOKUP($A15,modello_la_min!$D:$U,15,FALSE)</f>
        <v>2922</v>
      </c>
      <c r="N15" s="109">
        <f>VLOOKUP($A15,modello_la_min!$D:$U,16,FALSE)</f>
        <v>19523</v>
      </c>
      <c r="O15" s="109">
        <f>VLOOKUP($A15,modello_la_min!$D:$U,17,FALSE)</f>
        <v>512</v>
      </c>
      <c r="P15" s="109">
        <f t="shared" si="0"/>
        <v>1130584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2018818</v>
      </c>
      <c r="D17" s="136">
        <f aca="true" t="shared" si="1" ref="D17:P17">SUM(D9:D16)</f>
        <v>104021</v>
      </c>
      <c r="E17" s="136">
        <f t="shared" si="1"/>
        <v>65021</v>
      </c>
      <c r="F17" s="136">
        <f t="shared" si="1"/>
        <v>2959380</v>
      </c>
      <c r="G17" s="136">
        <f t="shared" si="1"/>
        <v>889026</v>
      </c>
      <c r="H17" s="136">
        <f t="shared" si="1"/>
        <v>4524728</v>
      </c>
      <c r="I17" s="136">
        <f t="shared" si="1"/>
        <v>36743</v>
      </c>
      <c r="J17" s="136">
        <f t="shared" si="1"/>
        <v>1318143</v>
      </c>
      <c r="K17" s="136">
        <f t="shared" si="1"/>
        <v>1539673</v>
      </c>
      <c r="L17" s="136">
        <f t="shared" si="1"/>
        <v>161569</v>
      </c>
      <c r="M17" s="136">
        <f t="shared" si="1"/>
        <v>35944</v>
      </c>
      <c r="N17" s="136">
        <f t="shared" si="1"/>
        <v>240175</v>
      </c>
      <c r="O17" s="136">
        <f t="shared" si="1"/>
        <v>6300</v>
      </c>
      <c r="P17" s="136">
        <f t="shared" si="1"/>
        <v>13899541</v>
      </c>
      <c r="Q17" s="140">
        <f>P17/P$41</f>
        <v>0.02029693231380374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4615</v>
      </c>
      <c r="D18" s="109">
        <f>VLOOKUP($A18,modello_la_min!$D:$U,6,FALSE)</f>
        <v>5302</v>
      </c>
      <c r="E18" s="109">
        <f>VLOOKUP($A18,modello_la_min!$D:$U,7,FALSE)</f>
        <v>1683</v>
      </c>
      <c r="F18" s="109">
        <f>VLOOKUP($A18,modello_la_min!$D:$U,8,FALSE)</f>
        <v>25704</v>
      </c>
      <c r="G18" s="109">
        <f>VLOOKUP($A18,modello_la_min!$D:$U,9,FALSE)</f>
        <v>45151</v>
      </c>
      <c r="H18" s="109">
        <f>VLOOKUP($A18,modello_la_min!$D:$U,10,FALSE)</f>
        <v>698661</v>
      </c>
      <c r="I18" s="109">
        <f>VLOOKUP($A18,modello_la_min!$D:$U,11,FALSE)</f>
        <v>1341</v>
      </c>
      <c r="J18" s="109">
        <f>VLOOKUP($A18,modello_la_min!$D:$U,12,FALSE)</f>
        <v>75626</v>
      </c>
      <c r="K18" s="109">
        <f>VLOOKUP($A18,modello_la_min!$D:$U,13,FALSE)</f>
        <v>345772</v>
      </c>
      <c r="L18" s="109">
        <f>VLOOKUP($A18,modello_la_min!$D:$U,14,FALSE)</f>
        <v>20049</v>
      </c>
      <c r="M18" s="109">
        <f>VLOOKUP($A18,modello_la_min!$D:$U,15,FALSE)</f>
        <v>3227</v>
      </c>
      <c r="N18" s="109">
        <f>VLOOKUP($A18,modello_la_min!$D:$U,16,FALSE)</f>
        <v>21567</v>
      </c>
      <c r="O18" s="109">
        <f>VLOOKUP($A18,modello_la_min!$D:$U,17,FALSE)</f>
        <v>564</v>
      </c>
      <c r="P18" s="109">
        <f aca="true" t="shared" si="2" ref="P18:P29">SUM(C18:O18)</f>
        <v>1249262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115782</v>
      </c>
      <c r="D21" s="109">
        <f>VLOOKUP($A21,modello_la_min!$D:$U,6,FALSE)</f>
        <v>66865</v>
      </c>
      <c r="E21" s="109">
        <f>VLOOKUP($A21,modello_la_min!$D:$U,7,FALSE)</f>
        <v>12424173</v>
      </c>
      <c r="F21" s="109">
        <f>VLOOKUP($A21,modello_la_min!$D:$U,8,FALSE)</f>
        <v>459065</v>
      </c>
      <c r="G21" s="109">
        <f>VLOOKUP($A21,modello_la_min!$D:$U,9,FALSE)</f>
        <v>1126530</v>
      </c>
      <c r="H21" s="109">
        <f>VLOOKUP($A21,modello_la_min!$D:$U,10,FALSE)</f>
        <v>5406983</v>
      </c>
      <c r="I21" s="109">
        <f>VLOOKUP($A21,modello_la_min!$D:$U,11,FALSE)</f>
        <v>23013</v>
      </c>
      <c r="J21" s="109">
        <f>VLOOKUP($A21,modello_la_min!$D:$U,12,FALSE)</f>
        <v>371526</v>
      </c>
      <c r="K21" s="109">
        <f>VLOOKUP($A21,modello_la_min!$D:$U,13,FALSE)</f>
        <v>627276</v>
      </c>
      <c r="L21" s="109">
        <f>VLOOKUP($A21,modello_la_min!$D:$U,14,FALSE)</f>
        <v>336086</v>
      </c>
      <c r="M21" s="109">
        <f>VLOOKUP($A21,modello_la_min!$D:$U,15,FALSE)</f>
        <v>55341</v>
      </c>
      <c r="N21" s="109">
        <f>VLOOKUP($A21,modello_la_min!$D:$U,16,FALSE)</f>
        <v>369756</v>
      </c>
      <c r="O21" s="109">
        <f>VLOOKUP($A21,modello_la_min!$D:$U,17,FALSE)</f>
        <v>9704</v>
      </c>
      <c r="P21" s="109">
        <f t="shared" si="2"/>
        <v>21392100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83866611</v>
      </c>
      <c r="D22" s="109">
        <f>VLOOKUP($A22,modello_la_min!$D:$U,6,FALSE)</f>
        <v>0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0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0</v>
      </c>
      <c r="K22" s="109">
        <f>VLOOKUP($A22,modello_la_min!$D:$U,13,FALSE)</f>
        <v>0</v>
      </c>
      <c r="L22" s="109">
        <f>VLOOKUP($A22,modello_la_min!$D:$U,14,FALSE)</f>
        <v>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83866611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30041500</v>
      </c>
      <c r="D23" s="109">
        <f>VLOOKUP($A23,modello_la_min!$D:$U,6,FALSE)</f>
        <v>104134</v>
      </c>
      <c r="E23" s="109">
        <f>VLOOKUP($A23,modello_la_min!$D:$U,7,FALSE)</f>
        <v>3571529</v>
      </c>
      <c r="F23" s="109">
        <f>VLOOKUP($A23,modello_la_min!$D:$U,8,FALSE)</f>
        <v>9176667</v>
      </c>
      <c r="G23" s="109">
        <f>VLOOKUP($A23,modello_la_min!$D:$U,9,FALSE)</f>
        <v>1470370</v>
      </c>
      <c r="H23" s="109">
        <f>VLOOKUP($A23,modello_la_min!$D:$U,10,FALSE)</f>
        <v>2275578</v>
      </c>
      <c r="I23" s="109">
        <f>VLOOKUP($A23,modello_la_min!$D:$U,11,FALSE)</f>
        <v>58840</v>
      </c>
      <c r="J23" s="109">
        <f>VLOOKUP($A23,modello_la_min!$D:$U,12,FALSE)</f>
        <v>793771</v>
      </c>
      <c r="K23" s="109">
        <f>VLOOKUP($A23,modello_la_min!$D:$U,13,FALSE)</f>
        <v>1777798</v>
      </c>
      <c r="L23" s="109">
        <f>VLOOKUP($A23,modello_la_min!$D:$U,14,FALSE)</f>
        <v>4303106</v>
      </c>
      <c r="M23" s="109">
        <f>VLOOKUP($A23,modello_la_min!$D:$U,15,FALSE)</f>
        <v>141491</v>
      </c>
      <c r="N23" s="109">
        <f>VLOOKUP($A23,modello_la_min!$D:$U,16,FALSE)</f>
        <v>945349</v>
      </c>
      <c r="O23" s="109">
        <f>VLOOKUP($A23,modello_la_min!$D:$U,17,FALSE)</f>
        <v>24812</v>
      </c>
      <c r="P23" s="109">
        <f t="shared" si="2"/>
        <v>54684945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9758058</v>
      </c>
      <c r="D24" s="109">
        <f>VLOOKUP($A24,modello_la_min!$D:$U,6,FALSE)</f>
        <v>2222576</v>
      </c>
      <c r="E24" s="109">
        <f>VLOOKUP($A24,modello_la_min!$D:$U,7,FALSE)</f>
        <v>3056459</v>
      </c>
      <c r="F24" s="109">
        <f>VLOOKUP($A24,modello_la_min!$D:$U,8,FALSE)</f>
        <v>9448791</v>
      </c>
      <c r="G24" s="109">
        <f>VLOOKUP($A24,modello_la_min!$D:$U,9,FALSE)</f>
        <v>14684304</v>
      </c>
      <c r="H24" s="109">
        <f>VLOOKUP($A24,modello_la_min!$D:$U,10,FALSE)</f>
        <v>35996979</v>
      </c>
      <c r="I24" s="109">
        <f>VLOOKUP($A24,modello_la_min!$D:$U,11,FALSE)</f>
        <v>91567</v>
      </c>
      <c r="J24" s="109">
        <f>VLOOKUP($A24,modello_la_min!$D:$U,12,FALSE)</f>
        <v>4587798</v>
      </c>
      <c r="K24" s="109">
        <f>VLOOKUP($A24,modello_la_min!$D:$U,13,FALSE)</f>
        <v>3888519</v>
      </c>
      <c r="L24" s="109">
        <f>VLOOKUP($A24,modello_la_min!$D:$U,14,FALSE)</f>
        <v>2316970</v>
      </c>
      <c r="M24" s="109">
        <f>VLOOKUP($A24,modello_la_min!$D:$U,15,FALSE)</f>
        <v>220237</v>
      </c>
      <c r="N24" s="109">
        <f>VLOOKUP($A24,modello_la_min!$D:$U,16,FALSE)</f>
        <v>1471409</v>
      </c>
      <c r="O24" s="109">
        <f>VLOOKUP($A24,modello_la_min!$D:$U,17,FALSE)</f>
        <v>38621</v>
      </c>
      <c r="P24" s="109">
        <f t="shared" si="2"/>
        <v>87782288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30174</v>
      </c>
      <c r="D25" s="109">
        <f>VLOOKUP($A25,modello_la_min!$D:$U,6,FALSE)</f>
        <v>261324</v>
      </c>
      <c r="E25" s="109">
        <f>VLOOKUP($A25,modello_la_min!$D:$U,7,FALSE)</f>
        <v>310138</v>
      </c>
      <c r="F25" s="109">
        <f>VLOOKUP($A25,modello_la_min!$D:$U,8,FALSE)</f>
        <v>2249110</v>
      </c>
      <c r="G25" s="109">
        <f>VLOOKUP($A25,modello_la_min!$D:$U,9,FALSE)</f>
        <v>1419285</v>
      </c>
      <c r="H25" s="109">
        <f>VLOOKUP($A25,modello_la_min!$D:$U,10,FALSE)</f>
        <v>8734053</v>
      </c>
      <c r="I25" s="109">
        <f>VLOOKUP($A25,modello_la_min!$D:$U,11,FALSE)</f>
        <v>16380</v>
      </c>
      <c r="J25" s="109">
        <f>VLOOKUP($A25,modello_la_min!$D:$U,12,FALSE)</f>
        <v>1105996</v>
      </c>
      <c r="K25" s="109">
        <f>VLOOKUP($A25,modello_la_min!$D:$U,13,FALSE)</f>
        <v>584947</v>
      </c>
      <c r="L25" s="109">
        <f>VLOOKUP($A25,modello_la_min!$D:$U,14,FALSE)</f>
        <v>209300</v>
      </c>
      <c r="M25" s="109">
        <f>VLOOKUP($A25,modello_la_min!$D:$U,15,FALSE)</f>
        <v>39399</v>
      </c>
      <c r="N25" s="109">
        <f>VLOOKUP($A25,modello_la_min!$D:$U,16,FALSE)</f>
        <v>263261</v>
      </c>
      <c r="O25" s="109">
        <f>VLOOKUP($A25,modello_la_min!$D:$U,17,FALSE)</f>
        <v>6906</v>
      </c>
      <c r="P25" s="109">
        <f t="shared" si="2"/>
        <v>15230273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0</v>
      </c>
      <c r="D26" s="109">
        <f>VLOOKUP($A26,modello_la_min!$D:$U,6,FALSE)</f>
        <v>41671</v>
      </c>
      <c r="E26" s="109">
        <f>VLOOKUP($A26,modello_la_min!$D:$U,7,FALSE)</f>
        <v>2200</v>
      </c>
      <c r="F26" s="109">
        <f>VLOOKUP($A26,modello_la_min!$D:$U,8,FALSE)</f>
        <v>263342</v>
      </c>
      <c r="G26" s="109">
        <f>VLOOKUP($A26,modello_la_min!$D:$U,9,FALSE)</f>
        <v>375595</v>
      </c>
      <c r="H26" s="109">
        <f>VLOOKUP($A26,modello_la_min!$D:$U,10,FALSE)</f>
        <v>866684</v>
      </c>
      <c r="I26" s="109">
        <f>VLOOKUP($A26,modello_la_min!$D:$U,11,FALSE)</f>
        <v>1861</v>
      </c>
      <c r="J26" s="109">
        <f>VLOOKUP($A26,modello_la_min!$D:$U,12,FALSE)</f>
        <v>66758</v>
      </c>
      <c r="K26" s="109">
        <f>VLOOKUP($A26,modello_la_min!$D:$U,13,FALSE)</f>
        <v>49166</v>
      </c>
      <c r="L26" s="109">
        <f>VLOOKUP($A26,modello_la_min!$D:$U,14,FALSE)</f>
        <v>25847</v>
      </c>
      <c r="M26" s="109">
        <f>VLOOKUP($A26,modello_la_min!$D:$U,15,FALSE)</f>
        <v>4469</v>
      </c>
      <c r="N26" s="109">
        <f>VLOOKUP($A26,modello_la_min!$D:$U,16,FALSE)</f>
        <v>29864</v>
      </c>
      <c r="O26" s="109">
        <f>VLOOKUP($A26,modello_la_min!$D:$U,17,FALSE)</f>
        <v>783</v>
      </c>
      <c r="P26" s="109">
        <f t="shared" si="2"/>
        <v>1728240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84866</v>
      </c>
      <c r="D27" s="109">
        <f>VLOOKUP($A27,modello_la_min!$D:$U,6,FALSE)</f>
        <v>251933</v>
      </c>
      <c r="E27" s="109">
        <f>VLOOKUP($A27,modello_la_min!$D:$U,7,FALSE)</f>
        <v>15174</v>
      </c>
      <c r="F27" s="109">
        <f>VLOOKUP($A27,modello_la_min!$D:$U,8,FALSE)</f>
        <v>1924381</v>
      </c>
      <c r="G27" s="109">
        <f>VLOOKUP($A27,modello_la_min!$D:$U,9,FALSE)</f>
        <v>1595603</v>
      </c>
      <c r="H27" s="109">
        <f>VLOOKUP($A27,modello_la_min!$D:$U,10,FALSE)</f>
        <v>4433530</v>
      </c>
      <c r="I27" s="109">
        <f>VLOOKUP($A27,modello_la_min!$D:$U,11,FALSE)</f>
        <v>11932</v>
      </c>
      <c r="J27" s="109">
        <f>VLOOKUP($A27,modello_la_min!$D:$U,12,FALSE)</f>
        <v>2018931</v>
      </c>
      <c r="K27" s="109">
        <f>VLOOKUP($A27,modello_la_min!$D:$U,13,FALSE)</f>
        <v>314627</v>
      </c>
      <c r="L27" s="109">
        <f>VLOOKUP($A27,modello_la_min!$D:$U,14,FALSE)</f>
        <v>180599</v>
      </c>
      <c r="M27" s="109">
        <f>VLOOKUP($A27,modello_la_min!$D:$U,15,FALSE)</f>
        <v>28609</v>
      </c>
      <c r="N27" s="109">
        <f>VLOOKUP($A27,modello_la_min!$D:$U,16,FALSE)</f>
        <v>191149</v>
      </c>
      <c r="O27" s="109">
        <f>VLOOKUP($A27,modello_la_min!$D:$U,17,FALSE)</f>
        <v>5015</v>
      </c>
      <c r="P27" s="109">
        <f t="shared" si="2"/>
        <v>11056349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0</v>
      </c>
      <c r="D29" s="109">
        <f>VLOOKUP($A29,modello_la_min!$D:$U,6,FALSE)</f>
        <v>0</v>
      </c>
      <c r="E29" s="109">
        <f>VLOOKUP($A29,modello_la_min!$D:$U,7,FALSE)</f>
        <v>0</v>
      </c>
      <c r="F29" s="109">
        <f>VLOOKUP($A29,modello_la_min!$D:$U,8,FALSE)</f>
        <v>0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0</v>
      </c>
    </row>
    <row r="30" spans="1:17" ht="19.5" customHeight="1">
      <c r="A30" s="56">
        <v>29999</v>
      </c>
      <c r="B30" s="57" t="s">
        <v>284</v>
      </c>
      <c r="C30" s="137">
        <f>SUM(C18:C29)</f>
        <v>123901606</v>
      </c>
      <c r="D30" s="137">
        <f aca="true" t="shared" si="3" ref="D30:P30">SUM(D18:D29)</f>
        <v>2953805</v>
      </c>
      <c r="E30" s="137">
        <f t="shared" si="3"/>
        <v>19381356</v>
      </c>
      <c r="F30" s="137">
        <f t="shared" si="3"/>
        <v>23547060</v>
      </c>
      <c r="G30" s="137">
        <f t="shared" si="3"/>
        <v>20716838</v>
      </c>
      <c r="H30" s="137">
        <f t="shared" si="3"/>
        <v>58412468</v>
      </c>
      <c r="I30" s="137">
        <f t="shared" si="3"/>
        <v>204934</v>
      </c>
      <c r="J30" s="137">
        <f t="shared" si="3"/>
        <v>9020406</v>
      </c>
      <c r="K30" s="137">
        <f t="shared" si="3"/>
        <v>7588105</v>
      </c>
      <c r="L30" s="137">
        <f t="shared" si="3"/>
        <v>7391957</v>
      </c>
      <c r="M30" s="137">
        <f t="shared" si="3"/>
        <v>492773</v>
      </c>
      <c r="N30" s="137">
        <f t="shared" si="3"/>
        <v>3292355</v>
      </c>
      <c r="O30" s="137">
        <f t="shared" si="3"/>
        <v>86405</v>
      </c>
      <c r="P30" s="137">
        <f t="shared" si="3"/>
        <v>276990068</v>
      </c>
      <c r="Q30" s="140">
        <f>P30/P$41</f>
        <v>0.4044772889832762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1824097</v>
      </c>
      <c r="D31" s="109">
        <f>VLOOKUP($A31,modello_la_min!$D:$U,6,FALSE)</f>
        <v>266046</v>
      </c>
      <c r="E31" s="109">
        <f>VLOOKUP($A31,modello_la_min!$D:$U,7,FALSE)</f>
        <v>2822</v>
      </c>
      <c r="F31" s="109">
        <f>VLOOKUP($A31,modello_la_min!$D:$U,8,FALSE)</f>
        <v>2183898</v>
      </c>
      <c r="G31" s="109">
        <f>VLOOKUP($A31,modello_la_min!$D:$U,9,FALSE)</f>
        <v>2365012</v>
      </c>
      <c r="H31" s="109">
        <f>VLOOKUP($A31,modello_la_min!$D:$U,10,FALSE)</f>
        <v>8067337</v>
      </c>
      <c r="I31" s="109">
        <f>VLOOKUP($A31,modello_la_min!$D:$U,11,FALSE)</f>
        <v>19153</v>
      </c>
      <c r="J31" s="109">
        <f>VLOOKUP($A31,modello_la_min!$D:$U,12,FALSE)</f>
        <v>1056226</v>
      </c>
      <c r="K31" s="109">
        <f>VLOOKUP($A31,modello_la_min!$D:$U,13,FALSE)</f>
        <v>537963</v>
      </c>
      <c r="L31" s="109">
        <f>VLOOKUP($A31,modello_la_min!$D:$U,14,FALSE)</f>
        <v>1117485</v>
      </c>
      <c r="M31" s="109">
        <f>VLOOKUP($A31,modello_la_min!$D:$U,15,FALSE)</f>
        <v>46059</v>
      </c>
      <c r="N31" s="109">
        <f>VLOOKUP($A31,modello_la_min!$D:$U,16,FALSE)</f>
        <v>307744</v>
      </c>
      <c r="O31" s="109">
        <f>VLOOKUP($A31,modello_la_min!$D:$U,17,FALSE)</f>
        <v>8076</v>
      </c>
      <c r="P31" s="109">
        <f aca="true" t="shared" si="4" ref="P31:P40">SUM(C31:O31)</f>
        <v>17801918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39413994</v>
      </c>
      <c r="D32" s="109">
        <f>VLOOKUP($A32,modello_la_min!$D:$U,6,FALSE)</f>
        <v>3978002</v>
      </c>
      <c r="E32" s="109">
        <f>VLOOKUP($A32,modello_la_min!$D:$U,7,FALSE)</f>
        <v>8510174</v>
      </c>
      <c r="F32" s="109">
        <f>VLOOKUP($A32,modello_la_min!$D:$U,8,FALSE)</f>
        <v>29729239</v>
      </c>
      <c r="G32" s="109">
        <f>VLOOKUP($A32,modello_la_min!$D:$U,9,FALSE)</f>
        <v>47406944</v>
      </c>
      <c r="H32" s="109">
        <f>VLOOKUP($A32,modello_la_min!$D:$U,10,FALSE)</f>
        <v>141820934</v>
      </c>
      <c r="I32" s="109">
        <f>VLOOKUP($A32,modello_la_min!$D:$U,11,FALSE)</f>
        <v>377096</v>
      </c>
      <c r="J32" s="109">
        <f>VLOOKUP($A32,modello_la_min!$D:$U,12,FALSE)</f>
        <v>21150744</v>
      </c>
      <c r="K32" s="109">
        <f>VLOOKUP($A32,modello_la_min!$D:$U,13,FALSE)</f>
        <v>12764237</v>
      </c>
      <c r="L32" s="109">
        <f>VLOOKUP($A32,modello_la_min!$D:$U,14,FALSE)</f>
        <v>30901053</v>
      </c>
      <c r="M32" s="109">
        <f>VLOOKUP($A32,modello_la_min!$D:$U,15,FALSE)</f>
        <v>1470556</v>
      </c>
      <c r="N32" s="109">
        <f>VLOOKUP($A32,modello_la_min!$D:$U,16,FALSE)</f>
        <v>5027904</v>
      </c>
      <c r="O32" s="109">
        <f>VLOOKUP($A32,modello_la_min!$D:$U,17,FALSE)</f>
        <v>159621</v>
      </c>
      <c r="P32" s="109">
        <f t="shared" si="4"/>
        <v>342710498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9408</v>
      </c>
      <c r="D33" s="109">
        <f>VLOOKUP($A33,modello_la_min!$D:$U,6,FALSE)</f>
        <v>43857</v>
      </c>
      <c r="E33" s="109">
        <f>VLOOKUP($A33,modello_la_min!$D:$U,7,FALSE)</f>
        <v>259</v>
      </c>
      <c r="F33" s="109">
        <f>VLOOKUP($A33,modello_la_min!$D:$U,8,FALSE)</f>
        <v>140355</v>
      </c>
      <c r="G33" s="109">
        <f>VLOOKUP($A33,modello_la_min!$D:$U,9,FALSE)</f>
        <v>264450</v>
      </c>
      <c r="H33" s="109">
        <f>VLOOKUP($A33,modello_la_min!$D:$U,10,FALSE)</f>
        <v>708569</v>
      </c>
      <c r="I33" s="109">
        <f>VLOOKUP($A33,modello_la_min!$D:$U,11,FALSE)</f>
        <v>1777</v>
      </c>
      <c r="J33" s="109">
        <f>VLOOKUP($A33,modello_la_min!$D:$U,12,FALSE)</f>
        <v>398159</v>
      </c>
      <c r="K33" s="109">
        <f>VLOOKUP($A33,modello_la_min!$D:$U,13,FALSE)</f>
        <v>30616</v>
      </c>
      <c r="L33" s="109">
        <f>VLOOKUP($A33,modello_la_min!$D:$U,14,FALSE)</f>
        <v>20911</v>
      </c>
      <c r="M33" s="109">
        <f>VLOOKUP($A33,modello_la_min!$D:$U,15,FALSE)</f>
        <v>4274</v>
      </c>
      <c r="N33" s="109">
        <f>VLOOKUP($A33,modello_la_min!$D:$U,16,FALSE)</f>
        <v>28560</v>
      </c>
      <c r="O33" s="109">
        <f>VLOOKUP($A33,modello_la_min!$D:$U,17,FALSE)</f>
        <v>749</v>
      </c>
      <c r="P33" s="109">
        <f t="shared" si="4"/>
        <v>1651944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222718</v>
      </c>
      <c r="D34" s="109">
        <f>VLOOKUP($A34,modello_la_min!$D:$U,6,FALSE)</f>
        <v>208846</v>
      </c>
      <c r="E34" s="109">
        <f>VLOOKUP($A34,modello_la_min!$D:$U,7,FALSE)</f>
        <v>1885</v>
      </c>
      <c r="F34" s="109">
        <f>VLOOKUP($A34,modello_la_min!$D:$U,8,FALSE)</f>
        <v>1043333</v>
      </c>
      <c r="G34" s="109">
        <f>VLOOKUP($A34,modello_la_min!$D:$U,9,FALSE)</f>
        <v>1800317</v>
      </c>
      <c r="H34" s="109">
        <f>VLOOKUP($A34,modello_la_min!$D:$U,10,FALSE)</f>
        <v>6386951</v>
      </c>
      <c r="I34" s="109">
        <f>VLOOKUP($A34,modello_la_min!$D:$U,11,FALSE)</f>
        <v>12917</v>
      </c>
      <c r="J34" s="109">
        <f>VLOOKUP($A34,modello_la_min!$D:$U,12,FALSE)</f>
        <v>766466</v>
      </c>
      <c r="K34" s="109">
        <f>VLOOKUP($A34,modello_la_min!$D:$U,13,FALSE)</f>
        <v>324491</v>
      </c>
      <c r="L34" s="109">
        <f>VLOOKUP($A34,modello_la_min!$D:$U,14,FALSE)</f>
        <v>993761</v>
      </c>
      <c r="M34" s="109">
        <f>VLOOKUP($A34,modello_la_min!$D:$U,15,FALSE)</f>
        <v>31062</v>
      </c>
      <c r="N34" s="109">
        <f>VLOOKUP($A34,modello_la_min!$D:$U,16,FALSE)</f>
        <v>207536</v>
      </c>
      <c r="O34" s="109">
        <f>VLOOKUP($A34,modello_la_min!$D:$U,17,FALSE)</f>
        <v>5447</v>
      </c>
      <c r="P34" s="109">
        <f t="shared" si="4"/>
        <v>12005730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620</v>
      </c>
      <c r="D35" s="109">
        <f>VLOOKUP($A35,modello_la_min!$D:$U,6,FALSE)</f>
        <v>15067</v>
      </c>
      <c r="E35" s="109">
        <f>VLOOKUP($A35,modello_la_min!$D:$U,7,FALSE)</f>
        <v>728</v>
      </c>
      <c r="F35" s="109">
        <f>VLOOKUP($A35,modello_la_min!$D:$U,8,FALSE)</f>
        <v>10817</v>
      </c>
      <c r="G35" s="109">
        <f>VLOOKUP($A35,modello_la_min!$D:$U,9,FALSE)</f>
        <v>399929</v>
      </c>
      <c r="H35" s="109">
        <f>VLOOKUP($A35,modello_la_min!$D:$U,10,FALSE)</f>
        <v>16522</v>
      </c>
      <c r="I35" s="109">
        <f>VLOOKUP($A35,modello_la_min!$D:$U,11,FALSE)</f>
        <v>564</v>
      </c>
      <c r="J35" s="109">
        <f>VLOOKUP($A35,modello_la_min!$D:$U,12,FALSE)</f>
        <v>9784</v>
      </c>
      <c r="K35" s="109">
        <f>VLOOKUP($A35,modello_la_min!$D:$U,13,FALSE)</f>
        <v>12785</v>
      </c>
      <c r="L35" s="109">
        <f>VLOOKUP($A35,modello_la_min!$D:$U,14,FALSE)</f>
        <v>47184</v>
      </c>
      <c r="M35" s="109">
        <f>VLOOKUP($A35,modello_la_min!$D:$U,15,FALSE)</f>
        <v>1357</v>
      </c>
      <c r="N35" s="109">
        <f>VLOOKUP($A35,modello_la_min!$D:$U,16,FALSE)</f>
        <v>9071</v>
      </c>
      <c r="O35" s="109">
        <f>VLOOKUP($A35,modello_la_min!$D:$U,17,FALSE)</f>
        <v>238</v>
      </c>
      <c r="P35" s="109">
        <f t="shared" si="4"/>
        <v>524666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10261759</v>
      </c>
      <c r="D36" s="109">
        <f>VLOOKUP($A36,modello_la_min!$D:$U,6,FALSE)</f>
        <v>104036</v>
      </c>
      <c r="E36" s="109">
        <f>VLOOKUP($A36,modello_la_min!$D:$U,7,FALSE)</f>
        <v>2863</v>
      </c>
      <c r="F36" s="109">
        <f>VLOOKUP($A36,modello_la_min!$D:$U,8,FALSE)</f>
        <v>1243185</v>
      </c>
      <c r="G36" s="109">
        <f>VLOOKUP($A36,modello_la_min!$D:$U,9,FALSE)</f>
        <v>875314</v>
      </c>
      <c r="H36" s="109">
        <f>VLOOKUP($A36,modello_la_min!$D:$U,10,FALSE)</f>
        <v>4020039</v>
      </c>
      <c r="I36" s="109">
        <f>VLOOKUP($A36,modello_la_min!$D:$U,11,FALSE)</f>
        <v>19623</v>
      </c>
      <c r="J36" s="109">
        <f>VLOOKUP($A36,modello_la_min!$D:$U,12,FALSE)</f>
        <v>554442</v>
      </c>
      <c r="K36" s="109">
        <f>VLOOKUP($A36,modello_la_min!$D:$U,13,FALSE)</f>
        <v>513208</v>
      </c>
      <c r="L36" s="109">
        <f>VLOOKUP($A36,modello_la_min!$D:$U,14,FALSE)</f>
        <v>272599</v>
      </c>
      <c r="M36" s="109">
        <f>VLOOKUP($A36,modello_la_min!$D:$U,15,FALSE)</f>
        <v>47189</v>
      </c>
      <c r="N36" s="109">
        <f>VLOOKUP($A36,modello_la_min!$D:$U,16,FALSE)</f>
        <v>315286</v>
      </c>
      <c r="O36" s="109">
        <f>VLOOKUP($A36,modello_la_min!$D:$U,17,FALSE)</f>
        <v>8275</v>
      </c>
      <c r="P36" s="109">
        <f t="shared" si="4"/>
        <v>18237818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61468</v>
      </c>
      <c r="D37" s="109">
        <f>VLOOKUP($A37,modello_la_min!$D:$U,6,FALSE)</f>
        <v>17787</v>
      </c>
      <c r="E37" s="109">
        <f>VLOOKUP($A37,modello_la_min!$D:$U,7,FALSE)</f>
        <v>39</v>
      </c>
      <c r="F37" s="109">
        <f>VLOOKUP($A37,modello_la_min!$D:$U,8,FALSE)</f>
        <v>34169</v>
      </c>
      <c r="G37" s="109">
        <f>VLOOKUP($A37,modello_la_min!$D:$U,9,FALSE)</f>
        <v>109307</v>
      </c>
      <c r="H37" s="109">
        <f>VLOOKUP($A37,modello_la_min!$D:$U,10,FALSE)</f>
        <v>6584</v>
      </c>
      <c r="I37" s="109">
        <f>VLOOKUP($A37,modello_la_min!$D:$U,11,FALSE)</f>
        <v>271</v>
      </c>
      <c r="J37" s="109">
        <f>VLOOKUP($A37,modello_la_min!$D:$U,12,FALSE)</f>
        <v>3638</v>
      </c>
      <c r="K37" s="109">
        <f>VLOOKUP($A37,modello_la_min!$D:$U,13,FALSE)</f>
        <v>4502</v>
      </c>
      <c r="L37" s="109">
        <f>VLOOKUP($A37,modello_la_min!$D:$U,14,FALSE)</f>
        <v>9286</v>
      </c>
      <c r="M37" s="109">
        <f>VLOOKUP($A37,modello_la_min!$D:$U,15,FALSE)</f>
        <v>652</v>
      </c>
      <c r="N37" s="109">
        <f>VLOOKUP($A37,modello_la_min!$D:$U,16,FALSE)</f>
        <v>4358</v>
      </c>
      <c r="O37" s="109">
        <f>VLOOKUP($A37,modello_la_min!$D:$U,17,FALSE)</f>
        <v>114</v>
      </c>
      <c r="P37" s="109">
        <f t="shared" si="4"/>
        <v>252175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1404</v>
      </c>
      <c r="E38" s="109">
        <f>VLOOKUP($A38,modello_la_min!$D:$U,7,FALSE)</f>
        <v>115</v>
      </c>
      <c r="F38" s="109">
        <f>VLOOKUP($A38,modello_la_min!$D:$U,8,FALSE)</f>
        <v>237636</v>
      </c>
      <c r="G38" s="109">
        <f>VLOOKUP($A38,modello_la_min!$D:$U,9,FALSE)</f>
        <v>25154</v>
      </c>
      <c r="H38" s="109">
        <f>VLOOKUP($A38,modello_la_min!$D:$U,10,FALSE)</f>
        <v>427583</v>
      </c>
      <c r="I38" s="109">
        <f>VLOOKUP($A38,modello_la_min!$D:$U,11,FALSE)</f>
        <v>790</v>
      </c>
      <c r="J38" s="109">
        <f>VLOOKUP($A38,modello_la_min!$D:$U,12,FALSE)</f>
        <v>11439</v>
      </c>
      <c r="K38" s="109">
        <f>VLOOKUP($A38,modello_la_min!$D:$U,13,FALSE)</f>
        <v>12377</v>
      </c>
      <c r="L38" s="109">
        <f>VLOOKUP($A38,modello_la_min!$D:$U,14,FALSE)</f>
        <v>4141</v>
      </c>
      <c r="M38" s="109">
        <f>VLOOKUP($A38,modello_la_min!$D:$U,15,FALSE)</f>
        <v>1902</v>
      </c>
      <c r="N38" s="109">
        <f>VLOOKUP($A38,modello_la_min!$D:$U,16,FALSE)</f>
        <v>12708</v>
      </c>
      <c r="O38" s="109">
        <f>VLOOKUP($A38,modello_la_min!$D:$U,17,FALSE)</f>
        <v>333</v>
      </c>
      <c r="P38" s="109">
        <f t="shared" si="4"/>
        <v>735582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51794064</v>
      </c>
      <c r="D39" s="138">
        <f t="shared" si="5"/>
        <v>4635045</v>
      </c>
      <c r="E39" s="138">
        <f t="shared" si="5"/>
        <v>8518885</v>
      </c>
      <c r="F39" s="138">
        <f t="shared" si="5"/>
        <v>34622632</v>
      </c>
      <c r="G39" s="138">
        <f t="shared" si="5"/>
        <v>53246427</v>
      </c>
      <c r="H39" s="138">
        <f t="shared" si="5"/>
        <v>161454519</v>
      </c>
      <c r="I39" s="138">
        <f t="shared" si="5"/>
        <v>432191</v>
      </c>
      <c r="J39" s="138">
        <f t="shared" si="5"/>
        <v>23950898</v>
      </c>
      <c r="K39" s="138">
        <f t="shared" si="5"/>
        <v>14200179</v>
      </c>
      <c r="L39" s="138">
        <f t="shared" si="5"/>
        <v>33366420</v>
      </c>
      <c r="M39" s="138">
        <f t="shared" si="5"/>
        <v>1603051</v>
      </c>
      <c r="N39" s="138">
        <f t="shared" si="5"/>
        <v>5913167</v>
      </c>
      <c r="O39" s="138">
        <f t="shared" si="5"/>
        <v>182853</v>
      </c>
      <c r="P39" s="138">
        <f t="shared" si="5"/>
        <v>393920331</v>
      </c>
      <c r="Q39" s="140">
        <f>P39/P$41</f>
        <v>0.5752257787029201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6">
        <f>C40+C39+C30+C17</f>
        <v>177714488</v>
      </c>
      <c r="D41" s="586">
        <f aca="true" t="shared" si="6" ref="D41:P41">D40+D39+D30+D17</f>
        <v>7692871</v>
      </c>
      <c r="E41" s="586">
        <f t="shared" si="6"/>
        <v>27965262</v>
      </c>
      <c r="F41" s="586">
        <f t="shared" si="6"/>
        <v>61129072</v>
      </c>
      <c r="G41" s="586">
        <f t="shared" si="6"/>
        <v>74852291</v>
      </c>
      <c r="H41" s="586">
        <f t="shared" si="6"/>
        <v>224391715</v>
      </c>
      <c r="I41" s="586">
        <f t="shared" si="6"/>
        <v>673868</v>
      </c>
      <c r="J41" s="586">
        <f t="shared" si="6"/>
        <v>34289447</v>
      </c>
      <c r="K41" s="586">
        <f t="shared" si="6"/>
        <v>23327957</v>
      </c>
      <c r="L41" s="586">
        <f t="shared" si="6"/>
        <v>40919946</v>
      </c>
      <c r="M41" s="586">
        <f t="shared" si="6"/>
        <v>2131768</v>
      </c>
      <c r="N41" s="586">
        <f t="shared" si="6"/>
        <v>9445697</v>
      </c>
      <c r="O41" s="586">
        <f t="shared" si="6"/>
        <v>275558</v>
      </c>
      <c r="P41" s="586">
        <f t="shared" si="6"/>
        <v>684809940</v>
      </c>
      <c r="Q41" s="140">
        <f>P41/P$41</f>
        <v>1</v>
      </c>
    </row>
    <row r="42" spans="3:16" ht="12.75">
      <c r="C42" s="139">
        <f>modello_la_min!H126</f>
        <v>177714488</v>
      </c>
      <c r="D42" s="139">
        <f>modello_la_min!I126</f>
        <v>7692871</v>
      </c>
      <c r="E42" s="139">
        <f>modello_la_min!J126</f>
        <v>27965262</v>
      </c>
      <c r="F42" s="139">
        <f>modello_la_min!K126</f>
        <v>61129072</v>
      </c>
      <c r="G42" s="139">
        <f>modello_la_min!L126</f>
        <v>74852291</v>
      </c>
      <c r="H42" s="139">
        <f>modello_la_min!M126</f>
        <v>224391715</v>
      </c>
      <c r="I42" s="139">
        <f>modello_la_min!N126</f>
        <v>673868</v>
      </c>
      <c r="J42" s="139">
        <f>modello_la_min!O126</f>
        <v>34289447</v>
      </c>
      <c r="K42" s="139">
        <f>modello_la_min!P126</f>
        <v>23327957</v>
      </c>
      <c r="L42" s="139">
        <f>modello_la_min!Q126</f>
        <v>40919946</v>
      </c>
      <c r="M42" s="139">
        <f>modello_la_min!R126</f>
        <v>2131768</v>
      </c>
      <c r="N42" s="139">
        <f>modello_la_min!S126</f>
        <v>9445697</v>
      </c>
      <c r="O42" s="139">
        <f>modello_la_min!T126</f>
        <v>275558</v>
      </c>
      <c r="P42" s="139">
        <f>modello_la_min!U126</f>
        <v>684809940</v>
      </c>
    </row>
  </sheetData>
  <sheetProtection password="D544" sheet="1" objects="1" scenarios="1"/>
  <mergeCells count="14">
    <mergeCell ref="H2:M2"/>
    <mergeCell ref="A7:A8"/>
    <mergeCell ref="B7:B8"/>
    <mergeCell ref="C7:D7"/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Pietro Salvatore Rubino</cp:lastModifiedBy>
  <dcterms:created xsi:type="dcterms:W3CDTF">2019-04-16T09:30:16Z</dcterms:created>
  <dcterms:modified xsi:type="dcterms:W3CDTF">2022-05-25T08:38:50Z</dcterms:modified>
  <cp:category/>
  <cp:version/>
  <cp:contentType/>
  <cp:contentStatus/>
</cp:coreProperties>
</file>